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Network Rail\VUC\VUC calculator\"/>
    </mc:Choice>
  </mc:AlternateContent>
  <xr:revisionPtr revIDLastSave="0" documentId="8_{CA1DD9C0-7710-4710-B8A1-65FDF1E1EE9D}" xr6:coauthVersionLast="47" xr6:coauthVersionMax="47" xr10:uidLastSave="{00000000-0000-0000-0000-000000000000}"/>
  <bookViews>
    <workbookView xWindow="-120" yWindow="-120" windowWidth="29040" windowHeight="15840" xr2:uid="{52C7A172-540D-4C08-884F-997B03D6D1F4}"/>
  </bookViews>
  <sheets>
    <sheet name="Passeng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J24" i="1"/>
  <c r="J23" i="1"/>
  <c r="J26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25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N36" i="1" s="1"/>
  <c r="AA37" i="1"/>
  <c r="AA38" i="1"/>
  <c r="AA39" i="1"/>
  <c r="AA40" i="1"/>
  <c r="AA41" i="1"/>
  <c r="AA42" i="1"/>
  <c r="AA43" i="1"/>
  <c r="AA44" i="1"/>
  <c r="N44" i="1" s="1"/>
  <c r="AA45" i="1"/>
  <c r="AA46" i="1"/>
  <c r="AA47" i="1"/>
  <c r="AA48" i="1"/>
  <c r="AA49" i="1"/>
  <c r="AA50" i="1"/>
  <c r="AA51" i="1"/>
  <c r="AA52" i="1"/>
  <c r="N52" i="1" s="1"/>
  <c r="AA53" i="1"/>
  <c r="AA54" i="1"/>
  <c r="AA55" i="1"/>
  <c r="AA56" i="1"/>
  <c r="AA57" i="1"/>
  <c r="AA58" i="1"/>
  <c r="AA59" i="1"/>
  <c r="AA60" i="1"/>
  <c r="P60" i="1" s="1"/>
  <c r="AA61" i="1"/>
  <c r="AA62" i="1"/>
  <c r="AA63" i="1"/>
  <c r="AA64" i="1"/>
  <c r="AA65" i="1"/>
  <c r="AA66" i="1"/>
  <c r="AA67" i="1"/>
  <c r="AA68" i="1"/>
  <c r="N68" i="1" s="1"/>
  <c r="AA69" i="1"/>
  <c r="AA70" i="1"/>
  <c r="AA71" i="1"/>
  <c r="AA72" i="1"/>
  <c r="AA73" i="1"/>
  <c r="AA74" i="1"/>
  <c r="AA75" i="1"/>
  <c r="AA76" i="1"/>
  <c r="P76" i="1" s="1"/>
  <c r="AA77" i="1"/>
  <c r="AA78" i="1"/>
  <c r="AA79" i="1"/>
  <c r="AA80" i="1"/>
  <c r="AA81" i="1"/>
  <c r="AA82" i="1"/>
  <c r="AA83" i="1"/>
  <c r="O83" i="1" s="1"/>
  <c r="AA84" i="1"/>
  <c r="N84" i="1" s="1"/>
  <c r="AA85" i="1"/>
  <c r="AA86" i="1"/>
  <c r="AA87" i="1"/>
  <c r="AA88" i="1"/>
  <c r="AA89" i="1"/>
  <c r="AA90" i="1"/>
  <c r="AA91" i="1"/>
  <c r="L91" i="1" s="1"/>
  <c r="AA92" i="1"/>
  <c r="P92" i="1" s="1"/>
  <c r="AA93" i="1"/>
  <c r="AA94" i="1"/>
  <c r="AA95" i="1"/>
  <c r="AA96" i="1"/>
  <c r="AA97" i="1"/>
  <c r="AA98" i="1"/>
  <c r="AA99" i="1"/>
  <c r="N99" i="1" s="1"/>
  <c r="AA100" i="1"/>
  <c r="N100" i="1" s="1"/>
  <c r="AA101" i="1"/>
  <c r="P101" i="1" s="1"/>
  <c r="AA102" i="1"/>
  <c r="AA103" i="1"/>
  <c r="AA104" i="1"/>
  <c r="AA105" i="1"/>
  <c r="AA106" i="1"/>
  <c r="AA107" i="1"/>
  <c r="AA108" i="1"/>
  <c r="N108" i="1" s="1"/>
  <c r="AA109" i="1"/>
  <c r="P109" i="1" s="1"/>
  <c r="AA110" i="1"/>
  <c r="AA111" i="1"/>
  <c r="AA112" i="1"/>
  <c r="K112" i="1" s="1"/>
  <c r="AA113" i="1"/>
  <c r="K113" i="1" s="1"/>
  <c r="AA114" i="1"/>
  <c r="K114" i="1" s="1"/>
  <c r="AA115" i="1"/>
  <c r="L115" i="1" s="1"/>
  <c r="AA23" i="1"/>
  <c r="N28" i="1" l="1"/>
  <c r="N67" i="1"/>
  <c r="M106" i="1"/>
  <c r="L98" i="1"/>
  <c r="K85" i="1"/>
  <c r="K77" i="1"/>
  <c r="P69" i="1"/>
  <c r="K53" i="1"/>
  <c r="M74" i="1"/>
  <c r="L66" i="1"/>
  <c r="M42" i="1"/>
  <c r="L59" i="1"/>
  <c r="O51" i="1"/>
  <c r="L43" i="1"/>
  <c r="N96" i="1"/>
  <c r="P88" i="1"/>
  <c r="N80" i="1"/>
  <c r="O111" i="1"/>
  <c r="L103" i="1"/>
  <c r="N95" i="1"/>
  <c r="L71" i="1"/>
  <c r="N63" i="1"/>
  <c r="L102" i="1"/>
  <c r="L78" i="1"/>
  <c r="L70" i="1"/>
  <c r="K109" i="1"/>
  <c r="P77" i="1"/>
  <c r="K108" i="1"/>
  <c r="P84" i="1"/>
  <c r="N76" i="1"/>
  <c r="P52" i="1"/>
  <c r="O107" i="1"/>
  <c r="L99" i="1"/>
  <c r="O91" i="1"/>
  <c r="L83" i="1"/>
  <c r="O75" i="1"/>
  <c r="L67" i="1"/>
  <c r="O59" i="1"/>
  <c r="L51" i="1"/>
  <c r="O43" i="1"/>
  <c r="L35" i="1"/>
  <c r="L106" i="1"/>
  <c r="L90" i="1"/>
  <c r="M82" i="1"/>
  <c r="L74" i="1"/>
  <c r="L58" i="1"/>
  <c r="M50" i="1"/>
  <c r="N64" i="1"/>
  <c r="P56" i="1"/>
  <c r="N48" i="1"/>
  <c r="N32" i="1"/>
  <c r="L105" i="1"/>
  <c r="M105" i="1"/>
  <c r="N105" i="1"/>
  <c r="O105" i="1"/>
  <c r="L97" i="1"/>
  <c r="M97" i="1"/>
  <c r="N97" i="1"/>
  <c r="O97" i="1"/>
  <c r="L89" i="1"/>
  <c r="M89" i="1"/>
  <c r="N89" i="1"/>
  <c r="O89" i="1"/>
  <c r="L81" i="1"/>
  <c r="M81" i="1"/>
  <c r="N81" i="1"/>
  <c r="O81" i="1"/>
  <c r="L73" i="1"/>
  <c r="M73" i="1"/>
  <c r="N73" i="1"/>
  <c r="O73" i="1"/>
  <c r="L65" i="1"/>
  <c r="M65" i="1"/>
  <c r="N65" i="1"/>
  <c r="O65" i="1"/>
  <c r="L57" i="1"/>
  <c r="M57" i="1"/>
  <c r="N57" i="1"/>
  <c r="O57" i="1"/>
  <c r="L49" i="1"/>
  <c r="M49" i="1"/>
  <c r="N49" i="1"/>
  <c r="O49" i="1"/>
  <c r="K41" i="1"/>
  <c r="L41" i="1"/>
  <c r="M41" i="1"/>
  <c r="N41" i="1"/>
  <c r="O41" i="1"/>
  <c r="K33" i="1"/>
  <c r="L33" i="1"/>
  <c r="M33" i="1"/>
  <c r="N33" i="1"/>
  <c r="O33" i="1"/>
  <c r="L114" i="1"/>
  <c r="M109" i="1"/>
  <c r="O95" i="1"/>
  <c r="N92" i="1"/>
  <c r="P81" i="1"/>
  <c r="O63" i="1"/>
  <c r="N60" i="1"/>
  <c r="P49" i="1"/>
  <c r="O104" i="1"/>
  <c r="K104" i="1"/>
  <c r="L104" i="1"/>
  <c r="M104" i="1"/>
  <c r="O96" i="1"/>
  <c r="K96" i="1"/>
  <c r="L96" i="1"/>
  <c r="M96" i="1"/>
  <c r="O88" i="1"/>
  <c r="K88" i="1"/>
  <c r="L88" i="1"/>
  <c r="M88" i="1"/>
  <c r="O80" i="1"/>
  <c r="K80" i="1"/>
  <c r="L80" i="1"/>
  <c r="M80" i="1"/>
  <c r="O72" i="1"/>
  <c r="K72" i="1"/>
  <c r="L72" i="1"/>
  <c r="M72" i="1"/>
  <c r="O64" i="1"/>
  <c r="K64" i="1"/>
  <c r="L64" i="1"/>
  <c r="M64" i="1"/>
  <c r="O56" i="1"/>
  <c r="K56" i="1"/>
  <c r="L56" i="1"/>
  <c r="M56" i="1"/>
  <c r="O48" i="1"/>
  <c r="P48" i="1"/>
  <c r="K48" i="1"/>
  <c r="L48" i="1"/>
  <c r="M48" i="1"/>
  <c r="O40" i="1"/>
  <c r="P40" i="1"/>
  <c r="K40" i="1"/>
  <c r="L40" i="1"/>
  <c r="M40" i="1"/>
  <c r="O32" i="1"/>
  <c r="P32" i="1"/>
  <c r="K32" i="1"/>
  <c r="L32" i="1"/>
  <c r="M32" i="1"/>
  <c r="L113" i="1"/>
  <c r="M102" i="1"/>
  <c r="N88" i="1"/>
  <c r="K81" i="1"/>
  <c r="M70" i="1"/>
  <c r="N56" i="1"/>
  <c r="K49" i="1"/>
  <c r="M111" i="1"/>
  <c r="P111" i="1"/>
  <c r="K111" i="1"/>
  <c r="M103" i="1"/>
  <c r="P103" i="1"/>
  <c r="K103" i="1"/>
  <c r="M95" i="1"/>
  <c r="P95" i="1"/>
  <c r="K95" i="1"/>
  <c r="M87" i="1"/>
  <c r="P87" i="1"/>
  <c r="K87" i="1"/>
  <c r="M79" i="1"/>
  <c r="P79" i="1"/>
  <c r="K79" i="1"/>
  <c r="M71" i="1"/>
  <c r="P71" i="1"/>
  <c r="K71" i="1"/>
  <c r="M63" i="1"/>
  <c r="P63" i="1"/>
  <c r="K63" i="1"/>
  <c r="M55" i="1"/>
  <c r="P55" i="1"/>
  <c r="K55" i="1"/>
  <c r="M47" i="1"/>
  <c r="N47" i="1"/>
  <c r="P47" i="1"/>
  <c r="K47" i="1"/>
  <c r="M39" i="1"/>
  <c r="N39" i="1"/>
  <c r="O39" i="1"/>
  <c r="P39" i="1"/>
  <c r="K39" i="1"/>
  <c r="M31" i="1"/>
  <c r="N31" i="1"/>
  <c r="O31" i="1"/>
  <c r="P31" i="1"/>
  <c r="K31" i="1"/>
  <c r="L112" i="1"/>
  <c r="N111" i="1"/>
  <c r="P108" i="1"/>
  <c r="P105" i="1"/>
  <c r="M98" i="1"/>
  <c r="L95" i="1"/>
  <c r="N91" i="1"/>
  <c r="O87" i="1"/>
  <c r="P80" i="1"/>
  <c r="P73" i="1"/>
  <c r="M66" i="1"/>
  <c r="L63" i="1"/>
  <c r="N59" i="1"/>
  <c r="O55" i="1"/>
  <c r="P33" i="1"/>
  <c r="K110" i="1"/>
  <c r="N110" i="1"/>
  <c r="P110" i="1"/>
  <c r="K102" i="1"/>
  <c r="N102" i="1"/>
  <c r="O102" i="1"/>
  <c r="P102" i="1"/>
  <c r="K94" i="1"/>
  <c r="N94" i="1"/>
  <c r="O94" i="1"/>
  <c r="P94" i="1"/>
  <c r="K86" i="1"/>
  <c r="N86" i="1"/>
  <c r="O86" i="1"/>
  <c r="P86" i="1"/>
  <c r="K78" i="1"/>
  <c r="N78" i="1"/>
  <c r="O78" i="1"/>
  <c r="P78" i="1"/>
  <c r="K70" i="1"/>
  <c r="N70" i="1"/>
  <c r="O70" i="1"/>
  <c r="P70" i="1"/>
  <c r="K62" i="1"/>
  <c r="N62" i="1"/>
  <c r="O62" i="1"/>
  <c r="P62" i="1"/>
  <c r="K54" i="1"/>
  <c r="N54" i="1"/>
  <c r="O54" i="1"/>
  <c r="P54" i="1"/>
  <c r="K46" i="1"/>
  <c r="L46" i="1"/>
  <c r="N46" i="1"/>
  <c r="O46" i="1"/>
  <c r="P46" i="1"/>
  <c r="K38" i="1"/>
  <c r="L38" i="1"/>
  <c r="M38" i="1"/>
  <c r="N38" i="1"/>
  <c r="O38" i="1"/>
  <c r="P38" i="1"/>
  <c r="K30" i="1"/>
  <c r="L30" i="1"/>
  <c r="M30" i="1"/>
  <c r="N30" i="1"/>
  <c r="O30" i="1"/>
  <c r="P30" i="1"/>
  <c r="K115" i="1"/>
  <c r="L111" i="1"/>
  <c r="K105" i="1"/>
  <c r="M94" i="1"/>
  <c r="N87" i="1"/>
  <c r="K73" i="1"/>
  <c r="M62" i="1"/>
  <c r="N55" i="1"/>
  <c r="O47" i="1"/>
  <c r="L109" i="1"/>
  <c r="N109" i="1"/>
  <c r="O109" i="1"/>
  <c r="L101" i="1"/>
  <c r="M101" i="1"/>
  <c r="N101" i="1"/>
  <c r="O101" i="1"/>
  <c r="L93" i="1"/>
  <c r="M93" i="1"/>
  <c r="N93" i="1"/>
  <c r="O93" i="1"/>
  <c r="L85" i="1"/>
  <c r="M85" i="1"/>
  <c r="N85" i="1"/>
  <c r="O85" i="1"/>
  <c r="L77" i="1"/>
  <c r="M77" i="1"/>
  <c r="N77" i="1"/>
  <c r="O77" i="1"/>
  <c r="L69" i="1"/>
  <c r="M69" i="1"/>
  <c r="N69" i="1"/>
  <c r="O69" i="1"/>
  <c r="L61" i="1"/>
  <c r="M61" i="1"/>
  <c r="N61" i="1"/>
  <c r="O61" i="1"/>
  <c r="L53" i="1"/>
  <c r="M53" i="1"/>
  <c r="N53" i="1"/>
  <c r="O53" i="1"/>
  <c r="L45" i="1"/>
  <c r="M45" i="1"/>
  <c r="N45" i="1"/>
  <c r="O45" i="1"/>
  <c r="K37" i="1"/>
  <c r="L37" i="1"/>
  <c r="M37" i="1"/>
  <c r="N37" i="1"/>
  <c r="O37" i="1"/>
  <c r="K29" i="1"/>
  <c r="L29" i="1"/>
  <c r="M29" i="1"/>
  <c r="N29" i="1"/>
  <c r="O29" i="1"/>
  <c r="O110" i="1"/>
  <c r="P104" i="1"/>
  <c r="K101" i="1"/>
  <c r="P97" i="1"/>
  <c r="L94" i="1"/>
  <c r="M90" i="1"/>
  <c r="L87" i="1"/>
  <c r="N83" i="1"/>
  <c r="O79" i="1"/>
  <c r="P72" i="1"/>
  <c r="K69" i="1"/>
  <c r="P65" i="1"/>
  <c r="L62" i="1"/>
  <c r="M58" i="1"/>
  <c r="L55" i="1"/>
  <c r="N51" i="1"/>
  <c r="L47" i="1"/>
  <c r="P41" i="1"/>
  <c r="L31" i="1"/>
  <c r="M27" i="1"/>
  <c r="N27" i="1"/>
  <c r="O27" i="1"/>
  <c r="P27" i="1"/>
  <c r="K27" i="1"/>
  <c r="O108" i="1"/>
  <c r="L108" i="1"/>
  <c r="M108" i="1"/>
  <c r="O100" i="1"/>
  <c r="K100" i="1"/>
  <c r="L100" i="1"/>
  <c r="M100" i="1"/>
  <c r="O92" i="1"/>
  <c r="K92" i="1"/>
  <c r="L92" i="1"/>
  <c r="M92" i="1"/>
  <c r="O84" i="1"/>
  <c r="K84" i="1"/>
  <c r="L84" i="1"/>
  <c r="M84" i="1"/>
  <c r="O76" i="1"/>
  <c r="K76" i="1"/>
  <c r="L76" i="1"/>
  <c r="M76" i="1"/>
  <c r="O68" i="1"/>
  <c r="K68" i="1"/>
  <c r="L68" i="1"/>
  <c r="M68" i="1"/>
  <c r="O60" i="1"/>
  <c r="K60" i="1"/>
  <c r="L60" i="1"/>
  <c r="M60" i="1"/>
  <c r="O52" i="1"/>
  <c r="K52" i="1"/>
  <c r="L52" i="1"/>
  <c r="M52" i="1"/>
  <c r="O44" i="1"/>
  <c r="P44" i="1"/>
  <c r="K44" i="1"/>
  <c r="L44" i="1"/>
  <c r="M44" i="1"/>
  <c r="O36" i="1"/>
  <c r="P36" i="1"/>
  <c r="K36" i="1"/>
  <c r="L36" i="1"/>
  <c r="M36" i="1"/>
  <c r="O28" i="1"/>
  <c r="P28" i="1"/>
  <c r="K28" i="1"/>
  <c r="L28" i="1"/>
  <c r="M28" i="1"/>
  <c r="M110" i="1"/>
  <c r="N104" i="1"/>
  <c r="P100" i="1"/>
  <c r="K97" i="1"/>
  <c r="P93" i="1"/>
  <c r="M86" i="1"/>
  <c r="N79" i="1"/>
  <c r="N72" i="1"/>
  <c r="P68" i="1"/>
  <c r="K65" i="1"/>
  <c r="P61" i="1"/>
  <c r="M54" i="1"/>
  <c r="M46" i="1"/>
  <c r="N40" i="1"/>
  <c r="P29" i="1"/>
  <c r="M107" i="1"/>
  <c r="P107" i="1"/>
  <c r="K107" i="1"/>
  <c r="M99" i="1"/>
  <c r="P99" i="1"/>
  <c r="K99" i="1"/>
  <c r="M91" i="1"/>
  <c r="P91" i="1"/>
  <c r="K91" i="1"/>
  <c r="M83" i="1"/>
  <c r="P83" i="1"/>
  <c r="K83" i="1"/>
  <c r="M75" i="1"/>
  <c r="P75" i="1"/>
  <c r="K75" i="1"/>
  <c r="M67" i="1"/>
  <c r="P67" i="1"/>
  <c r="K67" i="1"/>
  <c r="M59" i="1"/>
  <c r="P59" i="1"/>
  <c r="K59" i="1"/>
  <c r="M51" i="1"/>
  <c r="P51" i="1"/>
  <c r="K51" i="1"/>
  <c r="M43" i="1"/>
  <c r="N43" i="1"/>
  <c r="P43" i="1"/>
  <c r="K43" i="1"/>
  <c r="M35" i="1"/>
  <c r="N35" i="1"/>
  <c r="O35" i="1"/>
  <c r="P35" i="1"/>
  <c r="K35" i="1"/>
  <c r="K26" i="1"/>
  <c r="L26" i="1"/>
  <c r="M26" i="1"/>
  <c r="N26" i="1"/>
  <c r="O26" i="1"/>
  <c r="P26" i="1"/>
  <c r="L110" i="1"/>
  <c r="N107" i="1"/>
  <c r="O103" i="1"/>
  <c r="P96" i="1"/>
  <c r="K93" i="1"/>
  <c r="P89" i="1"/>
  <c r="L86" i="1"/>
  <c r="L79" i="1"/>
  <c r="N75" i="1"/>
  <c r="O71" i="1"/>
  <c r="P64" i="1"/>
  <c r="K61" i="1"/>
  <c r="P57" i="1"/>
  <c r="L54" i="1"/>
  <c r="P45" i="1"/>
  <c r="L39" i="1"/>
  <c r="K106" i="1"/>
  <c r="N106" i="1"/>
  <c r="O106" i="1"/>
  <c r="P106" i="1"/>
  <c r="K98" i="1"/>
  <c r="N98" i="1"/>
  <c r="O98" i="1"/>
  <c r="P98" i="1"/>
  <c r="K90" i="1"/>
  <c r="N90" i="1"/>
  <c r="O90" i="1"/>
  <c r="P90" i="1"/>
  <c r="K82" i="1"/>
  <c r="N82" i="1"/>
  <c r="O82" i="1"/>
  <c r="P82" i="1"/>
  <c r="K74" i="1"/>
  <c r="N74" i="1"/>
  <c r="O74" i="1"/>
  <c r="P74" i="1"/>
  <c r="K66" i="1"/>
  <c r="N66" i="1"/>
  <c r="O66" i="1"/>
  <c r="P66" i="1"/>
  <c r="K58" i="1"/>
  <c r="N58" i="1"/>
  <c r="O58" i="1"/>
  <c r="P58" i="1"/>
  <c r="K50" i="1"/>
  <c r="N50" i="1"/>
  <c r="O50" i="1"/>
  <c r="P50" i="1"/>
  <c r="K42" i="1"/>
  <c r="L42" i="1"/>
  <c r="N42" i="1"/>
  <c r="O42" i="1"/>
  <c r="P42" i="1"/>
  <c r="K34" i="1"/>
  <c r="L34" i="1"/>
  <c r="M34" i="1"/>
  <c r="N34" i="1"/>
  <c r="O34" i="1"/>
  <c r="P34" i="1"/>
  <c r="L107" i="1"/>
  <c r="N103" i="1"/>
  <c r="O99" i="1"/>
  <c r="K89" i="1"/>
  <c r="P85" i="1"/>
  <c r="L82" i="1"/>
  <c r="M78" i="1"/>
  <c r="L75" i="1"/>
  <c r="N71" i="1"/>
  <c r="O67" i="1"/>
  <c r="K57" i="1"/>
  <c r="P53" i="1"/>
  <c r="L50" i="1"/>
  <c r="K45" i="1"/>
  <c r="P37" i="1"/>
  <c r="L27" i="1"/>
  <c r="O24" i="1"/>
  <c r="N24" i="1"/>
  <c r="O25" i="1"/>
  <c r="N25" i="1"/>
  <c r="L25" i="1"/>
  <c r="O23" i="1"/>
  <c r="N23" i="1"/>
  <c r="X96" i="1"/>
  <c r="Y96" i="1"/>
  <c r="Z96" i="1" s="1"/>
  <c r="AB96" i="1" s="1"/>
  <c r="AC96" i="1" s="1"/>
  <c r="AD96" i="1" s="1"/>
  <c r="X97" i="1"/>
  <c r="Y97" i="1"/>
  <c r="Z97" i="1" s="1"/>
  <c r="AB97" i="1" s="1"/>
  <c r="AC97" i="1" s="1"/>
  <c r="AD97" i="1" s="1"/>
  <c r="X98" i="1"/>
  <c r="Y98" i="1"/>
  <c r="Z98" i="1" s="1"/>
  <c r="AB98" i="1" s="1"/>
  <c r="AC98" i="1" s="1"/>
  <c r="AD98" i="1" s="1"/>
  <c r="X99" i="1"/>
  <c r="Y99" i="1"/>
  <c r="Z99" i="1" s="1"/>
  <c r="AB99" i="1" s="1"/>
  <c r="AC99" i="1" s="1"/>
  <c r="AD99" i="1" s="1"/>
  <c r="X100" i="1"/>
  <c r="Y100" i="1"/>
  <c r="Z100" i="1" s="1"/>
  <c r="AB100" i="1" s="1"/>
  <c r="AC100" i="1" s="1"/>
  <c r="AD100" i="1" s="1"/>
  <c r="X101" i="1"/>
  <c r="Y101" i="1"/>
  <c r="Z101" i="1" s="1"/>
  <c r="AB101" i="1" s="1"/>
  <c r="AC101" i="1" s="1"/>
  <c r="AD101" i="1" s="1"/>
  <c r="X102" i="1"/>
  <c r="Y102" i="1"/>
  <c r="Z102" i="1" s="1"/>
  <c r="AB102" i="1" s="1"/>
  <c r="AC102" i="1" s="1"/>
  <c r="AD102" i="1" s="1"/>
  <c r="X103" i="1"/>
  <c r="Y103" i="1"/>
  <c r="Z103" i="1" s="1"/>
  <c r="AB103" i="1" s="1"/>
  <c r="AC103" i="1" s="1"/>
  <c r="AD103" i="1" s="1"/>
  <c r="X104" i="1"/>
  <c r="Y104" i="1"/>
  <c r="Z104" i="1" s="1"/>
  <c r="AB104" i="1" s="1"/>
  <c r="AC104" i="1" s="1"/>
  <c r="AD104" i="1" s="1"/>
  <c r="X105" i="1"/>
  <c r="Y105" i="1"/>
  <c r="Z105" i="1" s="1"/>
  <c r="AB105" i="1" s="1"/>
  <c r="AC105" i="1" s="1"/>
  <c r="AD105" i="1" s="1"/>
  <c r="X106" i="1"/>
  <c r="Y106" i="1"/>
  <c r="Z106" i="1" s="1"/>
  <c r="AB106" i="1" s="1"/>
  <c r="AC106" i="1" s="1"/>
  <c r="AD106" i="1" s="1"/>
  <c r="X107" i="1"/>
  <c r="Y107" i="1"/>
  <c r="Z107" i="1" s="1"/>
  <c r="AB107" i="1" s="1"/>
  <c r="AC107" i="1" s="1"/>
  <c r="AD107" i="1" s="1"/>
  <c r="X108" i="1"/>
  <c r="Y108" i="1"/>
  <c r="Z108" i="1" s="1"/>
  <c r="AB108" i="1" s="1"/>
  <c r="AC108" i="1" s="1"/>
  <c r="AD108" i="1" s="1"/>
  <c r="X109" i="1"/>
  <c r="Y109" i="1"/>
  <c r="Z109" i="1" s="1"/>
  <c r="AB109" i="1" s="1"/>
  <c r="AC109" i="1" s="1"/>
  <c r="AD109" i="1" s="1"/>
  <c r="X110" i="1"/>
  <c r="Y110" i="1"/>
  <c r="Z110" i="1" s="1"/>
  <c r="AB110" i="1" s="1"/>
  <c r="AC110" i="1" s="1"/>
  <c r="AD110" i="1" s="1"/>
  <c r="X111" i="1"/>
  <c r="Y111" i="1"/>
  <c r="Z111" i="1" s="1"/>
  <c r="AB111" i="1" s="1"/>
  <c r="AC111" i="1" s="1"/>
  <c r="AD111" i="1" s="1"/>
  <c r="X112" i="1"/>
  <c r="Y112" i="1"/>
  <c r="Z112" i="1" s="1"/>
  <c r="AB112" i="1" s="1"/>
  <c r="AC112" i="1" s="1"/>
  <c r="AD112" i="1" s="1"/>
  <c r="X113" i="1"/>
  <c r="Y113" i="1"/>
  <c r="Z113" i="1" s="1"/>
  <c r="AB113" i="1" s="1"/>
  <c r="AC113" i="1" s="1"/>
  <c r="AD113" i="1" s="1"/>
  <c r="O113" i="1"/>
  <c r="X114" i="1"/>
  <c r="Y114" i="1"/>
  <c r="Z114" i="1" s="1"/>
  <c r="AB114" i="1" s="1"/>
  <c r="AC114" i="1" s="1"/>
  <c r="AD114" i="1" s="1"/>
  <c r="M114" i="1"/>
  <c r="X115" i="1"/>
  <c r="Y115" i="1"/>
  <c r="Z115" i="1" s="1"/>
  <c r="AB115" i="1" s="1"/>
  <c r="AC115" i="1" s="1"/>
  <c r="AD115" i="1" s="1"/>
  <c r="M115" i="1"/>
  <c r="X81" i="1"/>
  <c r="Y81" i="1"/>
  <c r="Z81" i="1" s="1"/>
  <c r="AB81" i="1" s="1"/>
  <c r="AC81" i="1" s="1"/>
  <c r="AD81" i="1" s="1"/>
  <c r="X82" i="1"/>
  <c r="Y82" i="1"/>
  <c r="Z82" i="1" s="1"/>
  <c r="AB82" i="1" s="1"/>
  <c r="AC82" i="1" s="1"/>
  <c r="AD82" i="1" s="1"/>
  <c r="X83" i="1"/>
  <c r="Y83" i="1"/>
  <c r="Z83" i="1" s="1"/>
  <c r="AB83" i="1" s="1"/>
  <c r="AC83" i="1" s="1"/>
  <c r="AD83" i="1" s="1"/>
  <c r="X84" i="1"/>
  <c r="Y84" i="1"/>
  <c r="Z84" i="1" s="1"/>
  <c r="AB84" i="1" s="1"/>
  <c r="AC84" i="1" s="1"/>
  <c r="AD84" i="1" s="1"/>
  <c r="X85" i="1"/>
  <c r="Y85" i="1"/>
  <c r="Z85" i="1" s="1"/>
  <c r="AB85" i="1" s="1"/>
  <c r="AC85" i="1" s="1"/>
  <c r="AD85" i="1" s="1"/>
  <c r="X86" i="1"/>
  <c r="Y86" i="1"/>
  <c r="Z86" i="1" s="1"/>
  <c r="AB86" i="1" s="1"/>
  <c r="AC86" i="1" s="1"/>
  <c r="AD86" i="1" s="1"/>
  <c r="X87" i="1"/>
  <c r="Y87" i="1"/>
  <c r="Z87" i="1" s="1"/>
  <c r="AB87" i="1" s="1"/>
  <c r="AC87" i="1" s="1"/>
  <c r="AD87" i="1" s="1"/>
  <c r="X88" i="1"/>
  <c r="Y88" i="1"/>
  <c r="Z88" i="1" s="1"/>
  <c r="AB88" i="1" s="1"/>
  <c r="AC88" i="1" s="1"/>
  <c r="AD88" i="1" s="1"/>
  <c r="X89" i="1"/>
  <c r="Y89" i="1"/>
  <c r="Z89" i="1" s="1"/>
  <c r="AB89" i="1" s="1"/>
  <c r="AC89" i="1" s="1"/>
  <c r="AD89" i="1" s="1"/>
  <c r="X90" i="1"/>
  <c r="Y90" i="1"/>
  <c r="Z90" i="1" s="1"/>
  <c r="AB90" i="1" s="1"/>
  <c r="AC90" i="1" s="1"/>
  <c r="AD90" i="1" s="1"/>
  <c r="X91" i="1"/>
  <c r="Y91" i="1"/>
  <c r="Z91" i="1" s="1"/>
  <c r="AB91" i="1" s="1"/>
  <c r="AC91" i="1" s="1"/>
  <c r="AD91" i="1" s="1"/>
  <c r="X92" i="1"/>
  <c r="Y92" i="1"/>
  <c r="Z92" i="1" s="1"/>
  <c r="AB92" i="1" s="1"/>
  <c r="AC92" i="1" s="1"/>
  <c r="AD92" i="1" s="1"/>
  <c r="X93" i="1"/>
  <c r="Y93" i="1"/>
  <c r="Z93" i="1" s="1"/>
  <c r="AB93" i="1" s="1"/>
  <c r="AC93" i="1" s="1"/>
  <c r="AD93" i="1" s="1"/>
  <c r="X94" i="1"/>
  <c r="Y94" i="1"/>
  <c r="Z94" i="1" s="1"/>
  <c r="AB94" i="1" s="1"/>
  <c r="AC94" i="1" s="1"/>
  <c r="AD94" i="1" s="1"/>
  <c r="X95" i="1"/>
  <c r="Y95" i="1"/>
  <c r="Z95" i="1" s="1"/>
  <c r="AB95" i="1" s="1"/>
  <c r="AC95" i="1" s="1"/>
  <c r="AD95" i="1" s="1"/>
  <c r="X69" i="1"/>
  <c r="Y69" i="1"/>
  <c r="Z69" i="1" s="1"/>
  <c r="AB69" i="1" s="1"/>
  <c r="AC69" i="1" s="1"/>
  <c r="AD69" i="1" s="1"/>
  <c r="X70" i="1"/>
  <c r="Y70" i="1"/>
  <c r="Z70" i="1" s="1"/>
  <c r="AB70" i="1" s="1"/>
  <c r="AC70" i="1" s="1"/>
  <c r="AD70" i="1" s="1"/>
  <c r="X71" i="1"/>
  <c r="Y71" i="1"/>
  <c r="Z71" i="1" s="1"/>
  <c r="AB71" i="1" s="1"/>
  <c r="AC71" i="1" s="1"/>
  <c r="AD71" i="1" s="1"/>
  <c r="X72" i="1"/>
  <c r="Y72" i="1"/>
  <c r="Z72" i="1" s="1"/>
  <c r="AB72" i="1" s="1"/>
  <c r="AC72" i="1" s="1"/>
  <c r="AD72" i="1" s="1"/>
  <c r="X73" i="1"/>
  <c r="Y73" i="1"/>
  <c r="Z73" i="1" s="1"/>
  <c r="AB73" i="1" s="1"/>
  <c r="AC73" i="1" s="1"/>
  <c r="AD73" i="1" s="1"/>
  <c r="X74" i="1"/>
  <c r="Y74" i="1"/>
  <c r="Z74" i="1" s="1"/>
  <c r="AB74" i="1" s="1"/>
  <c r="AC74" i="1" s="1"/>
  <c r="AD74" i="1" s="1"/>
  <c r="X75" i="1"/>
  <c r="Y75" i="1"/>
  <c r="Z75" i="1" s="1"/>
  <c r="AB75" i="1" s="1"/>
  <c r="AC75" i="1" s="1"/>
  <c r="AD75" i="1" s="1"/>
  <c r="X76" i="1"/>
  <c r="Y76" i="1"/>
  <c r="Z76" i="1" s="1"/>
  <c r="AB76" i="1" s="1"/>
  <c r="AC76" i="1" s="1"/>
  <c r="AD76" i="1" s="1"/>
  <c r="X77" i="1"/>
  <c r="Y77" i="1"/>
  <c r="Z77" i="1" s="1"/>
  <c r="AB77" i="1" s="1"/>
  <c r="AC77" i="1" s="1"/>
  <c r="AD77" i="1" s="1"/>
  <c r="X78" i="1"/>
  <c r="Y78" i="1"/>
  <c r="Z78" i="1" s="1"/>
  <c r="AB78" i="1" s="1"/>
  <c r="AC78" i="1" s="1"/>
  <c r="AD78" i="1" s="1"/>
  <c r="X79" i="1"/>
  <c r="Y79" i="1"/>
  <c r="Z79" i="1" s="1"/>
  <c r="AB79" i="1" s="1"/>
  <c r="AC79" i="1" s="1"/>
  <c r="AD79" i="1" s="1"/>
  <c r="X80" i="1"/>
  <c r="Y80" i="1"/>
  <c r="Z80" i="1" s="1"/>
  <c r="AB80" i="1" s="1"/>
  <c r="AC80" i="1" s="1"/>
  <c r="AD80" i="1" s="1"/>
  <c r="X58" i="1"/>
  <c r="Y58" i="1"/>
  <c r="Z58" i="1" s="1"/>
  <c r="AB58" i="1" s="1"/>
  <c r="AC58" i="1" s="1"/>
  <c r="AD58" i="1" s="1"/>
  <c r="X59" i="1"/>
  <c r="Y59" i="1"/>
  <c r="Z59" i="1" s="1"/>
  <c r="AB59" i="1" s="1"/>
  <c r="AC59" i="1" s="1"/>
  <c r="AD59" i="1" s="1"/>
  <c r="X60" i="1"/>
  <c r="Y60" i="1"/>
  <c r="Z60" i="1" s="1"/>
  <c r="AB60" i="1" s="1"/>
  <c r="AC60" i="1" s="1"/>
  <c r="AD60" i="1" s="1"/>
  <c r="X61" i="1"/>
  <c r="Y61" i="1"/>
  <c r="Z61" i="1" s="1"/>
  <c r="AB61" i="1" s="1"/>
  <c r="AC61" i="1" s="1"/>
  <c r="AD61" i="1" s="1"/>
  <c r="X62" i="1"/>
  <c r="Y62" i="1"/>
  <c r="Z62" i="1" s="1"/>
  <c r="AB62" i="1" s="1"/>
  <c r="AC62" i="1" s="1"/>
  <c r="AD62" i="1" s="1"/>
  <c r="X63" i="1"/>
  <c r="Y63" i="1"/>
  <c r="Z63" i="1" s="1"/>
  <c r="AB63" i="1" s="1"/>
  <c r="AC63" i="1" s="1"/>
  <c r="AD63" i="1" s="1"/>
  <c r="X64" i="1"/>
  <c r="Y64" i="1"/>
  <c r="Z64" i="1" s="1"/>
  <c r="AB64" i="1" s="1"/>
  <c r="AC64" i="1" s="1"/>
  <c r="AD64" i="1" s="1"/>
  <c r="X65" i="1"/>
  <c r="Y65" i="1"/>
  <c r="Z65" i="1" s="1"/>
  <c r="AB65" i="1" s="1"/>
  <c r="AC65" i="1" s="1"/>
  <c r="AD65" i="1" s="1"/>
  <c r="X66" i="1"/>
  <c r="Y66" i="1"/>
  <c r="Z66" i="1" s="1"/>
  <c r="AB66" i="1" s="1"/>
  <c r="AC66" i="1" s="1"/>
  <c r="AD66" i="1" s="1"/>
  <c r="X67" i="1"/>
  <c r="Y67" i="1"/>
  <c r="Z67" i="1" s="1"/>
  <c r="AB67" i="1" s="1"/>
  <c r="AC67" i="1" s="1"/>
  <c r="AD67" i="1" s="1"/>
  <c r="X68" i="1"/>
  <c r="Y68" i="1"/>
  <c r="Z68" i="1" s="1"/>
  <c r="AB68" i="1" s="1"/>
  <c r="AC68" i="1" s="1"/>
  <c r="AD68" i="1" s="1"/>
  <c r="X43" i="1"/>
  <c r="Y43" i="1"/>
  <c r="Z43" i="1" s="1"/>
  <c r="AB43" i="1" s="1"/>
  <c r="AC43" i="1" s="1"/>
  <c r="AD43" i="1" s="1"/>
  <c r="X44" i="1"/>
  <c r="Y44" i="1"/>
  <c r="Z44" i="1" s="1"/>
  <c r="AB44" i="1" s="1"/>
  <c r="AC44" i="1" s="1"/>
  <c r="AD44" i="1" s="1"/>
  <c r="X45" i="1"/>
  <c r="Y45" i="1"/>
  <c r="Z45" i="1" s="1"/>
  <c r="AB45" i="1" s="1"/>
  <c r="AC45" i="1" s="1"/>
  <c r="AD45" i="1" s="1"/>
  <c r="X46" i="1"/>
  <c r="Y46" i="1"/>
  <c r="Z46" i="1" s="1"/>
  <c r="AB46" i="1" s="1"/>
  <c r="AC46" i="1" s="1"/>
  <c r="AD46" i="1" s="1"/>
  <c r="X47" i="1"/>
  <c r="Y47" i="1"/>
  <c r="Z47" i="1" s="1"/>
  <c r="AB47" i="1" s="1"/>
  <c r="AC47" i="1" s="1"/>
  <c r="AD47" i="1" s="1"/>
  <c r="X48" i="1"/>
  <c r="Y48" i="1"/>
  <c r="Z48" i="1" s="1"/>
  <c r="AB48" i="1" s="1"/>
  <c r="AC48" i="1" s="1"/>
  <c r="AD48" i="1" s="1"/>
  <c r="X49" i="1"/>
  <c r="Y49" i="1"/>
  <c r="Z49" i="1" s="1"/>
  <c r="AB49" i="1" s="1"/>
  <c r="AC49" i="1" s="1"/>
  <c r="AD49" i="1" s="1"/>
  <c r="X50" i="1"/>
  <c r="Y50" i="1"/>
  <c r="Z50" i="1" s="1"/>
  <c r="AB50" i="1" s="1"/>
  <c r="AC50" i="1" s="1"/>
  <c r="AD50" i="1" s="1"/>
  <c r="X51" i="1"/>
  <c r="Y51" i="1"/>
  <c r="Z51" i="1" s="1"/>
  <c r="AB51" i="1" s="1"/>
  <c r="AC51" i="1" s="1"/>
  <c r="AD51" i="1" s="1"/>
  <c r="X52" i="1"/>
  <c r="Y52" i="1"/>
  <c r="Z52" i="1" s="1"/>
  <c r="AB52" i="1" s="1"/>
  <c r="AC52" i="1" s="1"/>
  <c r="AD52" i="1" s="1"/>
  <c r="X53" i="1"/>
  <c r="Y53" i="1"/>
  <c r="Z53" i="1" s="1"/>
  <c r="AB53" i="1" s="1"/>
  <c r="AC53" i="1" s="1"/>
  <c r="AD53" i="1" s="1"/>
  <c r="X54" i="1"/>
  <c r="Y54" i="1"/>
  <c r="Z54" i="1" s="1"/>
  <c r="AB54" i="1" s="1"/>
  <c r="AC54" i="1" s="1"/>
  <c r="AD54" i="1" s="1"/>
  <c r="X55" i="1"/>
  <c r="Y55" i="1"/>
  <c r="Z55" i="1" s="1"/>
  <c r="AB55" i="1" s="1"/>
  <c r="AC55" i="1" s="1"/>
  <c r="AD55" i="1" s="1"/>
  <c r="X56" i="1"/>
  <c r="Y56" i="1"/>
  <c r="Z56" i="1" s="1"/>
  <c r="AB56" i="1" s="1"/>
  <c r="AC56" i="1" s="1"/>
  <c r="AD56" i="1" s="1"/>
  <c r="X57" i="1"/>
  <c r="Y57" i="1"/>
  <c r="Z57" i="1" s="1"/>
  <c r="AB57" i="1" s="1"/>
  <c r="AC57" i="1" s="1"/>
  <c r="AD57" i="1" s="1"/>
  <c r="X35" i="1"/>
  <c r="Y35" i="1"/>
  <c r="Z35" i="1" s="1"/>
  <c r="AB35" i="1" s="1"/>
  <c r="AC35" i="1" s="1"/>
  <c r="AD35" i="1" s="1"/>
  <c r="X36" i="1"/>
  <c r="Y36" i="1"/>
  <c r="Z36" i="1" s="1"/>
  <c r="AB36" i="1" s="1"/>
  <c r="AC36" i="1" s="1"/>
  <c r="AD36" i="1" s="1"/>
  <c r="X37" i="1"/>
  <c r="Y37" i="1"/>
  <c r="Z37" i="1" s="1"/>
  <c r="AB37" i="1" s="1"/>
  <c r="AC37" i="1" s="1"/>
  <c r="AD37" i="1" s="1"/>
  <c r="X38" i="1"/>
  <c r="Y38" i="1"/>
  <c r="Z38" i="1" s="1"/>
  <c r="AB38" i="1" s="1"/>
  <c r="AC38" i="1" s="1"/>
  <c r="AD38" i="1" s="1"/>
  <c r="X39" i="1"/>
  <c r="Y39" i="1"/>
  <c r="Z39" i="1" s="1"/>
  <c r="AB39" i="1" s="1"/>
  <c r="AC39" i="1" s="1"/>
  <c r="AD39" i="1" s="1"/>
  <c r="X40" i="1"/>
  <c r="Y40" i="1"/>
  <c r="Z40" i="1" s="1"/>
  <c r="AB40" i="1" s="1"/>
  <c r="AC40" i="1" s="1"/>
  <c r="AD40" i="1" s="1"/>
  <c r="X41" i="1"/>
  <c r="Y41" i="1"/>
  <c r="Z41" i="1" s="1"/>
  <c r="AB41" i="1" s="1"/>
  <c r="AC41" i="1" s="1"/>
  <c r="AD41" i="1" s="1"/>
  <c r="X42" i="1"/>
  <c r="Y42" i="1"/>
  <c r="Z42" i="1" s="1"/>
  <c r="AB42" i="1" s="1"/>
  <c r="AC42" i="1" s="1"/>
  <c r="AD42" i="1" s="1"/>
  <c r="X25" i="1"/>
  <c r="Y25" i="1"/>
  <c r="Z25" i="1" s="1"/>
  <c r="AB25" i="1" s="1"/>
  <c r="AC25" i="1" s="1"/>
  <c r="AD25" i="1" s="1"/>
  <c r="X26" i="1"/>
  <c r="Y26" i="1"/>
  <c r="Z26" i="1" s="1"/>
  <c r="AB26" i="1" s="1"/>
  <c r="AC26" i="1" s="1"/>
  <c r="AD26" i="1" s="1"/>
  <c r="X27" i="1"/>
  <c r="Y27" i="1"/>
  <c r="Z27" i="1" s="1"/>
  <c r="AB27" i="1" s="1"/>
  <c r="AC27" i="1" s="1"/>
  <c r="AD27" i="1" s="1"/>
  <c r="X28" i="1"/>
  <c r="Y28" i="1"/>
  <c r="Z28" i="1" s="1"/>
  <c r="AB28" i="1" s="1"/>
  <c r="AC28" i="1" s="1"/>
  <c r="AD28" i="1" s="1"/>
  <c r="X29" i="1"/>
  <c r="Y29" i="1"/>
  <c r="Z29" i="1" s="1"/>
  <c r="AB29" i="1" s="1"/>
  <c r="AC29" i="1" s="1"/>
  <c r="AD29" i="1" s="1"/>
  <c r="X30" i="1"/>
  <c r="Y30" i="1"/>
  <c r="Z30" i="1" s="1"/>
  <c r="AB30" i="1" s="1"/>
  <c r="AC30" i="1" s="1"/>
  <c r="AD30" i="1" s="1"/>
  <c r="X31" i="1"/>
  <c r="Y31" i="1"/>
  <c r="Z31" i="1" s="1"/>
  <c r="AB31" i="1" s="1"/>
  <c r="AC31" i="1" s="1"/>
  <c r="AD31" i="1" s="1"/>
  <c r="X32" i="1"/>
  <c r="Y32" i="1"/>
  <c r="Z32" i="1" s="1"/>
  <c r="AB32" i="1" s="1"/>
  <c r="AC32" i="1" s="1"/>
  <c r="AD32" i="1" s="1"/>
  <c r="X33" i="1"/>
  <c r="Y33" i="1"/>
  <c r="Z33" i="1" s="1"/>
  <c r="AB33" i="1" s="1"/>
  <c r="AC33" i="1" s="1"/>
  <c r="AD33" i="1" s="1"/>
  <c r="X34" i="1"/>
  <c r="Y34" i="1"/>
  <c r="Z34" i="1" s="1"/>
  <c r="AB34" i="1" s="1"/>
  <c r="AC34" i="1" s="1"/>
  <c r="AD34" i="1" s="1"/>
  <c r="Y24" i="1"/>
  <c r="Z24" i="1" s="1"/>
  <c r="X24" i="1"/>
  <c r="X23" i="1"/>
  <c r="Y23" i="1"/>
  <c r="Z23" i="1" s="1"/>
  <c r="AB23" i="1" s="1"/>
  <c r="AC23" i="1" s="1"/>
  <c r="L23" i="1" l="1"/>
  <c r="AD23" i="1"/>
  <c r="AE23" i="1" s="1"/>
  <c r="K23" i="1" s="1"/>
  <c r="AB24" i="1"/>
  <c r="AC24" i="1" s="1"/>
  <c r="AD24" i="1" s="1"/>
  <c r="AE24" i="1" s="1"/>
  <c r="K24" i="1" s="1"/>
  <c r="L24" i="1"/>
  <c r="AE106" i="1"/>
  <c r="AE97" i="1"/>
  <c r="AE96" i="1"/>
  <c r="AE100" i="1"/>
  <c r="AE98" i="1"/>
  <c r="M113" i="1"/>
  <c r="O112" i="1"/>
  <c r="M112" i="1"/>
  <c r="N115" i="1"/>
  <c r="N114" i="1"/>
  <c r="N113" i="1"/>
  <c r="O115" i="1"/>
  <c r="N112" i="1"/>
  <c r="O114" i="1"/>
  <c r="P113" i="1"/>
  <c r="P114" i="1"/>
  <c r="P115" i="1"/>
  <c r="P112" i="1"/>
  <c r="AE31" i="1"/>
  <c r="AE29" i="1"/>
  <c r="AE44" i="1"/>
  <c r="AE60" i="1"/>
  <c r="AE34" i="1"/>
  <c r="AE32" i="1"/>
  <c r="AE30" i="1"/>
  <c r="AE28" i="1"/>
  <c r="AE47" i="1"/>
  <c r="AE36" i="1"/>
  <c r="AE88" i="1"/>
  <c r="AE82" i="1"/>
  <c r="AE115" i="1"/>
  <c r="AE113" i="1"/>
  <c r="AE59" i="1"/>
  <c r="AE70" i="1"/>
  <c r="AE39" i="1"/>
  <c r="AE85" i="1"/>
  <c r="AE83" i="1"/>
  <c r="AE114" i="1"/>
  <c r="AE108" i="1"/>
  <c r="AE62" i="1"/>
  <c r="AE93" i="1"/>
  <c r="AE91" i="1"/>
  <c r="AE89" i="1"/>
  <c r="AE25" i="1"/>
  <c r="K25" i="1" s="1"/>
  <c r="M25" i="1" s="1"/>
  <c r="AE61" i="1"/>
  <c r="AE94" i="1"/>
  <c r="AE90" i="1"/>
  <c r="AE27" i="1"/>
  <c r="AE38" i="1"/>
  <c r="AE46" i="1"/>
  <c r="AE69" i="1"/>
  <c r="AE41" i="1"/>
  <c r="AE55" i="1"/>
  <c r="AE49" i="1"/>
  <c r="AE66" i="1"/>
  <c r="AE64" i="1"/>
  <c r="AE80" i="1"/>
  <c r="AE74" i="1"/>
  <c r="AE72" i="1"/>
  <c r="AE33" i="1"/>
  <c r="AE35" i="1"/>
  <c r="AE43" i="1"/>
  <c r="AE67" i="1"/>
  <c r="AE111" i="1"/>
  <c r="AE109" i="1"/>
  <c r="AE40" i="1"/>
  <c r="AE56" i="1"/>
  <c r="AE54" i="1"/>
  <c r="AE52" i="1"/>
  <c r="AE50" i="1"/>
  <c r="AE48" i="1"/>
  <c r="AE58" i="1"/>
  <c r="AE79" i="1"/>
  <c r="AE77" i="1"/>
  <c r="AE75" i="1"/>
  <c r="AE73" i="1"/>
  <c r="AE71" i="1"/>
  <c r="AE87" i="1"/>
  <c r="AE51" i="1"/>
  <c r="AE92" i="1"/>
  <c r="AE81" i="1"/>
  <c r="AE107" i="1"/>
  <c r="AE26" i="1"/>
  <c r="AE57" i="1"/>
  <c r="AE65" i="1"/>
  <c r="AE63" i="1"/>
  <c r="AE86" i="1"/>
  <c r="AE112" i="1"/>
  <c r="AE110" i="1"/>
  <c r="AE105" i="1"/>
  <c r="AE103" i="1"/>
  <c r="AE101" i="1"/>
  <c r="AE42" i="1"/>
  <c r="AE37" i="1"/>
  <c r="AE45" i="1"/>
  <c r="AE68" i="1"/>
  <c r="AE78" i="1"/>
  <c r="AE76" i="1"/>
  <c r="AE95" i="1"/>
  <c r="AE84" i="1"/>
  <c r="AE99" i="1"/>
  <c r="AE53" i="1"/>
  <c r="AE104" i="1"/>
  <c r="AE102" i="1"/>
  <c r="P25" i="1" l="1"/>
  <c r="M24" i="1"/>
  <c r="P24" i="1" s="1"/>
  <c r="M23" i="1"/>
  <c r="P23" i="1" s="1"/>
</calcChain>
</file>

<file path=xl/sharedStrings.xml><?xml version="1.0" encoding="utf-8"?>
<sst xmlns="http://schemas.openxmlformats.org/spreadsheetml/2006/main" count="212" uniqueCount="200">
  <si>
    <t>Unsprung mass</t>
  </si>
  <si>
    <t>t</t>
  </si>
  <si>
    <t>Ct</t>
  </si>
  <si>
    <t>Tare weight</t>
  </si>
  <si>
    <t>Seats</t>
  </si>
  <si>
    <t>Total weight</t>
  </si>
  <si>
    <t>Axleload</t>
  </si>
  <si>
    <t>Axles</t>
  </si>
  <si>
    <t>Signals variable</t>
  </si>
  <si>
    <t>Signals fixed</t>
  </si>
  <si>
    <t>Passenger Train Operators</t>
  </si>
  <si>
    <t>n</t>
  </si>
  <si>
    <t>(Excluding charter operators)</t>
  </si>
  <si>
    <t>Efficiency</t>
  </si>
  <si>
    <t>Indexation</t>
  </si>
  <si>
    <t>Surface damage</t>
  </si>
  <si>
    <t>Curving class</t>
  </si>
  <si>
    <t>Loco2_50</t>
  </si>
  <si>
    <t>Loco3_50</t>
  </si>
  <si>
    <t>Class_60</t>
  </si>
  <si>
    <t>Class_66</t>
  </si>
  <si>
    <t>Pacer_10</t>
  </si>
  <si>
    <t>Coach_8</t>
  </si>
  <si>
    <t>Coach_12_30</t>
  </si>
  <si>
    <t>Coach_12_35</t>
  </si>
  <si>
    <t>Coach_12_40</t>
  </si>
  <si>
    <t>Coach_12_50</t>
  </si>
  <si>
    <t>Coach_12_60</t>
  </si>
  <si>
    <t>Coach_16_30</t>
  </si>
  <si>
    <t>Coach_16_35</t>
  </si>
  <si>
    <t>Coach_16_40</t>
  </si>
  <si>
    <t>Coach_16_50</t>
  </si>
  <si>
    <t>Coach_17_30</t>
  </si>
  <si>
    <t>Coach_17_40</t>
  </si>
  <si>
    <t>Coach_23_30</t>
  </si>
  <si>
    <t>Coach_23_40</t>
  </si>
  <si>
    <t>Coach_23_50</t>
  </si>
  <si>
    <t>Coach_24_30</t>
  </si>
  <si>
    <t>Coach_24_35</t>
  </si>
  <si>
    <t>Coach_24_40</t>
  </si>
  <si>
    <t>Coach_24_50</t>
  </si>
  <si>
    <t>Coach_24_60</t>
  </si>
  <si>
    <t>Coach_26_50</t>
  </si>
  <si>
    <t>Coach_35_50</t>
  </si>
  <si>
    <t>Coach_48_40</t>
  </si>
  <si>
    <t>Coach_48_50</t>
  </si>
  <si>
    <t>Coach_48_60</t>
  </si>
  <si>
    <t>Coach_50_40</t>
  </si>
  <si>
    <t>Coach_50_50</t>
  </si>
  <si>
    <t>Coach_50_60</t>
  </si>
  <si>
    <t>Coach_60_50</t>
  </si>
  <si>
    <t>Coach_64_30</t>
  </si>
  <si>
    <t>Coach_64_35</t>
  </si>
  <si>
    <t>Coach_64_40</t>
  </si>
  <si>
    <t>Coach_64_50</t>
  </si>
  <si>
    <t>Coach_64_60</t>
  </si>
  <si>
    <t>Coach_80_30</t>
  </si>
  <si>
    <t>Coach_80_40</t>
  </si>
  <si>
    <t>Coach_80_50</t>
  </si>
  <si>
    <t>Coach_100_40</t>
  </si>
  <si>
    <t>Coach_128_30</t>
  </si>
  <si>
    <t>Coach_128_35</t>
  </si>
  <si>
    <t>Coach_128_40</t>
  </si>
  <si>
    <t>Coach_128_50</t>
  </si>
  <si>
    <t>Tilting_50_50</t>
  </si>
  <si>
    <t>Y25_loaded</t>
  </si>
  <si>
    <t>Y25_empty</t>
  </si>
  <si>
    <t>NACO_loaded</t>
  </si>
  <si>
    <t>NACO_empty</t>
  </si>
  <si>
    <t>3piece_empty</t>
  </si>
  <si>
    <t>3piece_loaded</t>
  </si>
  <si>
    <t>2axle_empty</t>
  </si>
  <si>
    <t>2axle_loaded</t>
  </si>
  <si>
    <t>LN25_empty</t>
  </si>
  <si>
    <t>LN25_loaded</t>
  </si>
  <si>
    <t>Coach_15_30</t>
  </si>
  <si>
    <t>Coach_15_40</t>
  </si>
  <si>
    <t>Coach_15_60</t>
  </si>
  <si>
    <t>Shunter</t>
  </si>
  <si>
    <t>Coach_HB_40</t>
  </si>
  <si>
    <t>Coach_HB_50</t>
  </si>
  <si>
    <t>Coach_HB_60</t>
  </si>
  <si>
    <t>Coach_HB_Cl221</t>
  </si>
  <si>
    <t>Class_68</t>
  </si>
  <si>
    <t>PPM_2axle</t>
  </si>
  <si>
    <t>Class_70</t>
  </si>
  <si>
    <t>Cl_88/0</t>
  </si>
  <si>
    <t>Cl_390/HB/T</t>
  </si>
  <si>
    <t>Cl_390/HB/M</t>
  </si>
  <si>
    <t>Cl_707/M</t>
  </si>
  <si>
    <t>Cl_707/T</t>
  </si>
  <si>
    <t>185HB/M</t>
  </si>
  <si>
    <t>Cl_345/M_FLU</t>
  </si>
  <si>
    <t>Cl_345/M_RLU</t>
  </si>
  <si>
    <t>Cl_345/T</t>
  </si>
  <si>
    <t>Cl_385/M</t>
  </si>
  <si>
    <t>Cl_385/T</t>
  </si>
  <si>
    <t>Cl_717/M</t>
  </si>
  <si>
    <t>Cl_717/T</t>
  </si>
  <si>
    <t>TOTAL</t>
  </si>
  <si>
    <t>p/vm</t>
  </si>
  <si>
    <t>Track</t>
  </si>
  <si>
    <t>Civils</t>
  </si>
  <si>
    <t>All calculations at 2017/18 prices</t>
  </si>
  <si>
    <t>Track damage</t>
  </si>
  <si>
    <t>Structures damage</t>
  </si>
  <si>
    <t>Signals damage</t>
  </si>
  <si>
    <t>Signals (fixed)</t>
  </si>
  <si>
    <t>2-axle Class 142/143/144</t>
  </si>
  <si>
    <t>PYS=8MNm/rad</t>
  </si>
  <si>
    <t>Weight =30t, PYS=12MNm/rad</t>
  </si>
  <si>
    <t>Weight =40t, PYS=12MNm/rad</t>
  </si>
  <si>
    <t>Weight =50t, PYS=12MNm/rad</t>
  </si>
  <si>
    <t>Weight =60t, PYS=12MNm/rad</t>
  </si>
  <si>
    <t>Weight =35t, PYS=12MNm/rad</t>
  </si>
  <si>
    <t>Weight =30t, PYS=16MNm/rad</t>
  </si>
  <si>
    <t>Weight =30t, PYS=17MNm/rad</t>
  </si>
  <si>
    <t>Weight =30t, PYS=23MNm/rad</t>
  </si>
  <si>
    <t>Weight =30t, PYS=24MNm/rad</t>
  </si>
  <si>
    <t>Weight =40t, PYS=15MNm/rad</t>
  </si>
  <si>
    <t>Weight =40t, PYS=16MNm/rad</t>
  </si>
  <si>
    <t>Weight =40t, PYS=17MNm/rad</t>
  </si>
  <si>
    <t>Weight =40t, PYS=23MNm/rad</t>
  </si>
  <si>
    <t>Weight =40t, PYS=24MNm/rad</t>
  </si>
  <si>
    <t>Weight =60t, PYS=15MNm/rad</t>
  </si>
  <si>
    <t>Weight =35t, PYS=16MNm/rad</t>
  </si>
  <si>
    <t>Weight =35t, PYS=24MNm/rad</t>
  </si>
  <si>
    <t>Weight =50t, PYS=16MNm/rad</t>
  </si>
  <si>
    <t>Weight =50t, PYS=23MNm/rad</t>
  </si>
  <si>
    <t>Weight =50t, PYS=24MNm/rad</t>
  </si>
  <si>
    <t>Weight =60t, PYS=24MNm/rad</t>
  </si>
  <si>
    <t>Weight =50t, PYS=26MNm/rad</t>
  </si>
  <si>
    <t>Weight =50t, PYS=35MNm/rad</t>
  </si>
  <si>
    <t>Weight =40t, PYS=48MNm/rad</t>
  </si>
  <si>
    <t>Weight =50t, PYS=48MNm/rad</t>
  </si>
  <si>
    <t>Weight =60t, PYS=48MNm/rad</t>
  </si>
  <si>
    <t>Weight =40t, PYS=50MNm/rad</t>
  </si>
  <si>
    <t>Weight =50t, PYS=50MNm/rad</t>
  </si>
  <si>
    <t>Weight =60t, PYS=50MNm/rad</t>
  </si>
  <si>
    <t>Weight =50t, PYS=60MNm/rad</t>
  </si>
  <si>
    <t>Weight =30t, PYS=64MNm/rad</t>
  </si>
  <si>
    <t>Weight =35t, PYS=64MNm/rad</t>
  </si>
  <si>
    <t>Weight =40t, PYS=64MNm/rad</t>
  </si>
  <si>
    <t>Weight =50t, PYS=64MNm/rad</t>
  </si>
  <si>
    <t>Weight =60t, PYS=64MNm/rad</t>
  </si>
  <si>
    <t>Weight =30t, PYS=80MNm/rad</t>
  </si>
  <si>
    <t>Weight =40t, PYS=80MNm/rad</t>
  </si>
  <si>
    <t>Weight =50t, PYS=80MNm/rad</t>
  </si>
  <si>
    <t>Weight =40t, PYS=100MNm/rad</t>
  </si>
  <si>
    <t>Weight =30t, PYS=128MNm/rad</t>
  </si>
  <si>
    <t>Weight =35t, PYS=128MNm/rad</t>
  </si>
  <si>
    <t>Weight =40t, PYS=128MNm/rad</t>
  </si>
  <si>
    <t>Weight =50t, PYS=128MNm/rad</t>
  </si>
  <si>
    <t>Tilting vehicle, PYS=50, Wght=50</t>
  </si>
  <si>
    <t>Weight =40t, HALL bush</t>
  </si>
  <si>
    <t>Weight =50t, HALL bush</t>
  </si>
  <si>
    <t>Weight =60t, HALL bush</t>
  </si>
  <si>
    <t>Class 221, HALL bush</t>
  </si>
  <si>
    <t>Class 390, HALL bush, trailer</t>
  </si>
  <si>
    <t>Class 390, HALL bush, motor</t>
  </si>
  <si>
    <t>Class 707, Motor</t>
  </si>
  <si>
    <t>Class 707, Trailer</t>
  </si>
  <si>
    <t>Class 185, HALL bush</t>
  </si>
  <si>
    <t>Class 345, Motor, Full-length</t>
  </si>
  <si>
    <t>Class 345, Motor, Reduced-length</t>
  </si>
  <si>
    <t>Class 345, Trailer</t>
  </si>
  <si>
    <t>Class 385, Motor</t>
  </si>
  <si>
    <t>Class 385, Trailer</t>
  </si>
  <si>
    <t>Class 717, Motor</t>
  </si>
  <si>
    <t>Class 717, Trailer</t>
  </si>
  <si>
    <t>Class 139</t>
  </si>
  <si>
    <t>Name</t>
  </si>
  <si>
    <t>Description</t>
  </si>
  <si>
    <t>Options for 'curving class' parameter</t>
  </si>
  <si>
    <t>VUC prices</t>
  </si>
  <si>
    <t>Input data</t>
  </si>
  <si>
    <t>(tonne)</t>
  </si>
  <si>
    <t>(kg)</t>
  </si>
  <si>
    <t>(mph)</t>
  </si>
  <si>
    <t>Is the vehicle a locomotive? (Y/N)</t>
  </si>
  <si>
    <t>Sample Passenger VUC calculator</t>
  </si>
  <si>
    <t xml:space="preserve">Instructions: </t>
  </si>
  <si>
    <t>LOCOMOTIVES</t>
  </si>
  <si>
    <t>FREIGHT BOGIES</t>
  </si>
  <si>
    <t>Convert damage to cost</t>
  </si>
  <si>
    <t>ORR efficiency factor</t>
  </si>
  <si>
    <t>but a different conversion factor for cost</t>
  </si>
  <si>
    <r>
      <rPr>
        <b/>
        <sz val="10"/>
        <rFont val="Arial"/>
        <family val="2"/>
      </rPr>
      <t>Signalling (variable)</t>
    </r>
    <r>
      <rPr>
        <sz val="10"/>
        <rFont val="Arial"/>
        <family val="2"/>
      </rPr>
      <t xml:space="preserve"> cost uses same formula as track damage</t>
    </r>
  </si>
  <si>
    <t>User calculated average speed</t>
  </si>
  <si>
    <t>Vehicle maximum speed</t>
  </si>
  <si>
    <t>Average speed</t>
  </si>
  <si>
    <t>Enter example values into columns B to H and the VUC rate for each component, and the total VUC, will automatically be calculated in columns K to P</t>
  </si>
  <si>
    <t>Values can be entered for up to 89 vehicles in rows 16 to 104</t>
  </si>
  <si>
    <t>For the curving class parameter a list of allowable parameters are given in column R</t>
  </si>
  <si>
    <t>Vehicle speed: enter EITHER the vehicle or route maximum speed in column F OR the calculated average operating speed in column G. Either way, the calculated average speed will be given in column J</t>
  </si>
  <si>
    <t>Please note: This spreadsheet 'ready reckoner' is designed to provide users the ability to test the effect of different parameters or variables on the VUC, and to compare</t>
  </si>
  <si>
    <t>It is not designed to be used to calculate a VUC rate as part of an application for the addition of a new or modified vehicle to the VUC price list.</t>
  </si>
  <si>
    <t>the impacts of, say, changing vehicle types.</t>
  </si>
  <si>
    <t>For making an application for a new or modified vehicle to be added to the price list the 'Vehicle rate calculator' spreadsheet, available</t>
  </si>
  <si>
    <t>from the Network Rail website, should be 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</si>
</sst>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"/>
    <numFmt numFmtId="165" formatCode="0.000"/>
  </numFmts>
  <fonts count="10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u/>
      <sz val="10"/>
      <color theme="1"/>
      <name val="Arial"/>
      <family val="2"/>
    </font>
    <font>
      <sz val="10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0" fillId="0" borderId="10" xfId="0" applyNumberFormat="1" applyBorder="1"/>
    <xf numFmtId="0" fontId="0" fillId="0" borderId="5" xfId="0" applyBorder="1"/>
    <xf numFmtId="0" fontId="0" fillId="0" borderId="10" xfId="0" applyBorder="1"/>
    <xf numFmtId="0" fontId="2" fillId="3" borderId="9" xfId="0" applyFont="1" applyFill="1" applyBorder="1"/>
    <xf numFmtId="2" fontId="2" fillId="3" borderId="10" xfId="0" applyNumberFormat="1" applyFont="1" applyFill="1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9" xfId="0" applyNumberFormat="1" applyBorder="1"/>
    <xf numFmtId="0" fontId="0" fillId="0" borderId="0" xfId="0" applyProtection="1"/>
    <xf numFmtId="0" fontId="0" fillId="0" borderId="0" xfId="0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2" fontId="4" fillId="0" borderId="5" xfId="0" applyNumberFormat="1" applyFont="1" applyBorder="1" applyProtection="1"/>
    <xf numFmtId="0" fontId="0" fillId="0" borderId="6" xfId="0" applyBorder="1" applyProtection="1"/>
    <xf numFmtId="2" fontId="0" fillId="0" borderId="7" xfId="0" applyNumberFormat="1" applyBorder="1" applyProtection="1"/>
    <xf numFmtId="0" fontId="0" fillId="0" borderId="8" xfId="0" applyBorder="1" applyProtection="1"/>
    <xf numFmtId="2" fontId="0" fillId="0" borderId="8" xfId="0" applyNumberFormat="1" applyBorder="1" applyProtection="1"/>
    <xf numFmtId="2" fontId="0" fillId="0" borderId="9" xfId="0" applyNumberFormat="1" applyBorder="1" applyProtection="1"/>
    <xf numFmtId="0" fontId="0" fillId="0" borderId="10" xfId="0" applyBorder="1" applyProtection="1"/>
    <xf numFmtId="2" fontId="0" fillId="0" borderId="0" xfId="0" applyNumberFormat="1" applyProtection="1"/>
    <xf numFmtId="0" fontId="5" fillId="0" borderId="0" xfId="0" applyFont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2" fontId="0" fillId="0" borderId="0" xfId="0" applyNumberFormat="1" applyProtection="1">
      <protection hidden="1"/>
    </xf>
    <xf numFmtId="2" fontId="2" fillId="0" borderId="0" xfId="0" applyNumberFormat="1" applyFont="1" applyProtection="1">
      <protection hidden="1"/>
    </xf>
    <xf numFmtId="0" fontId="0" fillId="5" borderId="5" xfId="0" applyFill="1" applyBorder="1" applyProtection="1"/>
    <xf numFmtId="0" fontId="2" fillId="5" borderId="11" xfId="0" applyFont="1" applyFill="1" applyBorder="1" applyProtection="1"/>
    <xf numFmtId="0" fontId="0" fillId="5" borderId="11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0" xfId="0" applyFill="1" applyBorder="1" applyAlignment="1" applyProtection="1">
      <alignment horizontal="right"/>
    </xf>
    <xf numFmtId="0" fontId="0" fillId="5" borderId="0" xfId="0" applyFill="1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0" fillId="5" borderId="4" xfId="0" applyFill="1" applyBorder="1" applyProtection="1"/>
    <xf numFmtId="0" fontId="0" fillId="5" borderId="10" xfId="0" applyFill="1" applyBorder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2" fillId="0" borderId="0" xfId="0" applyFont="1" applyProtection="1"/>
    <xf numFmtId="0" fontId="2" fillId="3" borderId="0" xfId="0" applyFont="1" applyFill="1" applyProtection="1"/>
    <xf numFmtId="0" fontId="0" fillId="3" borderId="0" xfId="0" applyFill="1" applyProtection="1"/>
    <xf numFmtId="0" fontId="0" fillId="4" borderId="0" xfId="0" applyFill="1" applyProtection="1"/>
    <xf numFmtId="0" fontId="2" fillId="4" borderId="0" xfId="0" applyFont="1" applyFill="1" applyBorder="1" applyProtection="1"/>
    <xf numFmtId="0" fontId="2" fillId="4" borderId="0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0" fillId="0" borderId="0" xfId="0" applyBorder="1" applyProtection="1"/>
    <xf numFmtId="0" fontId="2" fillId="4" borderId="4" xfId="0" applyFont="1" applyFill="1" applyBorder="1" applyAlignment="1" applyProtection="1">
      <alignment horizontal="center"/>
    </xf>
    <xf numFmtId="2" fontId="2" fillId="3" borderId="5" xfId="0" applyNumberFormat="1" applyFont="1" applyFill="1" applyBorder="1" applyProtection="1"/>
    <xf numFmtId="0" fontId="2" fillId="3" borderId="6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 wrapText="1"/>
    </xf>
    <xf numFmtId="0" fontId="2" fillId="4" borderId="11" xfId="0" applyFont="1" applyFill="1" applyBorder="1" applyAlignment="1" applyProtection="1">
      <alignment horizontal="center" wrapText="1"/>
    </xf>
    <xf numFmtId="0" fontId="0" fillId="4" borderId="11" xfId="0" applyFill="1" applyBorder="1" applyAlignment="1" applyProtection="1">
      <alignment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1" xfId="0" applyBorder="1" applyProtection="1">
      <protection locked="0" hidden="1"/>
    </xf>
    <xf numFmtId="0" fontId="2" fillId="4" borderId="6" xfId="0" applyFont="1" applyFill="1" applyBorder="1" applyAlignment="1" applyProtection="1">
      <alignment horizont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Protection="1"/>
    <xf numFmtId="0" fontId="6" fillId="0" borderId="0" xfId="0" applyFont="1" applyProtection="1"/>
    <xf numFmtId="0" fontId="6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/>
    </xf>
    <xf numFmtId="2" fontId="7" fillId="0" borderId="0" xfId="0" applyNumberFormat="1" applyFont="1" applyFill="1" applyBorder="1"/>
    <xf numFmtId="164" fontId="6" fillId="0" borderId="0" xfId="0" applyNumberFormat="1" applyFont="1" applyBorder="1"/>
    <xf numFmtId="164" fontId="6" fillId="0" borderId="0" xfId="0" applyNumberFormat="1" applyFont="1"/>
    <xf numFmtId="0" fontId="6" fillId="0" borderId="0" xfId="0" applyFont="1"/>
    <xf numFmtId="2" fontId="0" fillId="0" borderId="1" xfId="0" applyNumberFormat="1" applyBorder="1" applyProtection="1"/>
    <xf numFmtId="2" fontId="2" fillId="0" borderId="1" xfId="0" applyNumberFormat="1" applyFont="1" applyBorder="1" applyProtection="1"/>
    <xf numFmtId="0" fontId="5" fillId="0" borderId="0" xfId="0" applyFont="1" applyProtection="1"/>
    <xf numFmtId="2" fontId="4" fillId="0" borderId="7" xfId="0" applyNumberFormat="1" applyFont="1" applyBorder="1" applyProtection="1"/>
    <xf numFmtId="0" fontId="8" fillId="0" borderId="5" xfId="0" applyFont="1" applyBorder="1" applyProtection="1">
      <protection hidden="1"/>
    </xf>
    <xf numFmtId="0" fontId="5" fillId="0" borderId="11" xfId="0" applyFont="1" applyBorder="1" applyProtection="1">
      <protection hidden="1"/>
    </xf>
    <xf numFmtId="0" fontId="5" fillId="0" borderId="6" xfId="0" applyFont="1" applyBorder="1" applyProtection="1">
      <protection hidden="1"/>
    </xf>
    <xf numFmtId="0" fontId="8" fillId="0" borderId="9" xfId="0" applyFont="1" applyBorder="1" applyProtection="1">
      <protection hidden="1"/>
    </xf>
    <xf numFmtId="0" fontId="5" fillId="0" borderId="4" xfId="0" applyFont="1" applyBorder="1" applyProtection="1">
      <protection hidden="1"/>
    </xf>
    <xf numFmtId="0" fontId="5" fillId="0" borderId="10" xfId="0" applyFont="1" applyBorder="1" applyProtection="1">
      <protection hidden="1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 vertical="center" wrapText="1"/>
    </xf>
    <xf numFmtId="2" fontId="0" fillId="0" borderId="0" xfId="0" applyNumberFormat="1" applyBorder="1" applyProtection="1"/>
    <xf numFmtId="165" fontId="0" fillId="0" borderId="1" xfId="0" applyNumberFormat="1" applyBorder="1" applyProtection="1"/>
    <xf numFmtId="0" fontId="2" fillId="5" borderId="0" xfId="0" applyFont="1" applyFill="1" applyBorder="1" applyProtection="1"/>
    <xf numFmtId="0" fontId="0" fillId="6" borderId="0" xfId="0" applyFill="1" applyBorder="1" applyProtection="1"/>
    <xf numFmtId="0" fontId="2" fillId="6" borderId="0" xfId="0" applyFont="1" applyFill="1" applyBorder="1" applyProtection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158115</xdr:colOff>
      <xdr:row>7</xdr:row>
      <xdr:rowOff>74295</xdr:rowOff>
    </xdr:from>
    <xdr:to>
      <xdr:col>24</xdr:col>
      <xdr:colOff>525780</xdr:colOff>
      <xdr:row>16</xdr:row>
      <xdr:rowOff>167640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8FD4933-152E-4DC6-85D5-ABE1AD1DE905}"/>
            </a:ext>
          </a:extLst>
        </xdr:cNvPr>
        <xdr:cNvSpPr txBox="1">
          <a:spLocks noChangeArrowheads="1"/>
        </xdr:cNvSpPr>
      </xdr:nvSpPr>
      <xdr:spPr bwMode="auto">
        <a:xfrm>
          <a:off x="13740765" y="1274445"/>
          <a:ext cx="4110990" cy="16363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Track damage formula: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 * ( 0.473e^(0.133A) + 0.015 SU - 0.009 S - 0.284 U - 0.442) * GTM * axles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Ct = 0.89 for loco-hauled passenger stock and multiple units, 1 for all others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= axleload (tonnes)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S= operating speed (miles/hour)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 = unsprung mass (tonne/axle)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GTM = gross tonne miles</a:t>
          </a:r>
        </a:p>
      </xdr:txBody>
    </xdr:sp>
    <xdr:clientData/>
  </xdr:twoCellAnchor>
  <xdr:twoCellAnchor>
    <xdr:from>
      <xdr:col>25</xdr:col>
      <xdr:colOff>0</xdr:colOff>
      <xdr:row>7</xdr:row>
      <xdr:rowOff>76200</xdr:rowOff>
    </xdr:from>
    <xdr:to>
      <xdr:col>30</xdr:col>
      <xdr:colOff>276225</xdr:colOff>
      <xdr:row>15</xdr:row>
      <xdr:rowOff>85725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F7E00DF-DCCC-4B38-9203-0426652D4295}"/>
            </a:ext>
          </a:extLst>
        </xdr:cNvPr>
        <xdr:cNvSpPr txBox="1">
          <a:spLocks noChangeArrowheads="1"/>
        </xdr:cNvSpPr>
      </xdr:nvSpPr>
      <xdr:spPr bwMode="auto">
        <a:xfrm>
          <a:off x="17935575" y="1276350"/>
          <a:ext cx="3324225" cy="1381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Civil damage formula: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 * A^3 * S^1.52 *GTM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Ct = 1.2 for 2-axle freight wagons, 1 for all others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= axleload (tonnes)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S= operating speed (miles/hour)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GTM = gross tonne miles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48B73-A611-41DE-A09C-74F8B869CE21}">
  <sheetPr codeName="Sheet1"/>
  <dimension ref="A1:AK115"/>
  <sheetViews>
    <sheetView tabSelected="1" workbookViewId="0">
      <selection activeCell="H16" sqref="H16"/>
    </sheetView>
  </sheetViews>
  <sheetFormatPr defaultRowHeight="12.75" x14ac:dyDescent="0.2"/>
  <cols>
    <col min="5" max="5" width="9.7109375" customWidth="1"/>
    <col min="6" max="7" width="10.28515625" customWidth="1"/>
    <col min="8" max="8" width="12.28515625" bestFit="1" customWidth="1"/>
    <col min="9" max="9" width="5.28515625" customWidth="1"/>
    <col min="10" max="17" width="8.85546875" customWidth="1"/>
    <col min="18" max="18" width="14.85546875" customWidth="1"/>
    <col min="19" max="19" width="28.5703125" customWidth="1"/>
    <col min="20" max="20" width="11.5703125" style="85" customWidth="1"/>
    <col min="21" max="21" width="16.42578125" style="21" bestFit="1" customWidth="1"/>
    <col min="22" max="23" width="8.85546875" style="21" customWidth="1"/>
    <col min="24" max="32" width="8.85546875" style="35"/>
  </cols>
  <sheetData>
    <row r="1" spans="1:20" x14ac:dyDescent="0.2">
      <c r="A1" s="41"/>
      <c r="B1" s="42" t="s">
        <v>180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  <c r="T1" s="77"/>
    </row>
    <row r="2" spans="1:20" x14ac:dyDescent="0.2">
      <c r="A2" s="45"/>
      <c r="B2" s="102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  <c r="T2" s="77"/>
    </row>
    <row r="3" spans="1:20" x14ac:dyDescent="0.2">
      <c r="A3" s="45"/>
      <c r="B3" s="102"/>
      <c r="C3" s="103" t="s">
        <v>195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48"/>
      <c r="T3" s="77"/>
    </row>
    <row r="4" spans="1:20" x14ac:dyDescent="0.2">
      <c r="A4" s="45"/>
      <c r="B4" s="102"/>
      <c r="C4" s="103"/>
      <c r="D4" s="103" t="s">
        <v>197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48"/>
      <c r="T4" s="77"/>
    </row>
    <row r="5" spans="1:20" x14ac:dyDescent="0.2">
      <c r="A5" s="45"/>
      <c r="B5" s="102"/>
      <c r="C5" s="103"/>
      <c r="D5" s="103" t="s">
        <v>196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48"/>
      <c r="T5" s="77"/>
    </row>
    <row r="6" spans="1:20" x14ac:dyDescent="0.2">
      <c r="A6" s="45"/>
      <c r="B6" s="102"/>
      <c r="C6" s="103"/>
      <c r="D6" s="104" t="s">
        <v>198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48"/>
      <c r="T6" s="77"/>
    </row>
    <row r="7" spans="1:20" x14ac:dyDescent="0.2">
      <c r="A7" s="45"/>
      <c r="B7" s="102"/>
      <c r="C7" s="103"/>
      <c r="D7" s="104" t="s">
        <v>199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48"/>
      <c r="T7" s="77"/>
    </row>
    <row r="8" spans="1:20" x14ac:dyDescent="0.2">
      <c r="A8" s="45"/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8"/>
      <c r="T8" s="77"/>
    </row>
    <row r="9" spans="1:20" x14ac:dyDescent="0.2">
      <c r="A9" s="45"/>
      <c r="B9" s="46" t="s">
        <v>181</v>
      </c>
      <c r="C9" s="47" t="s">
        <v>191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8"/>
      <c r="T9" s="77"/>
    </row>
    <row r="10" spans="1:20" x14ac:dyDescent="0.2">
      <c r="A10" s="45"/>
      <c r="B10" s="46"/>
      <c r="C10" s="47" t="s">
        <v>194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8"/>
      <c r="T10" s="77"/>
    </row>
    <row r="11" spans="1:20" x14ac:dyDescent="0.2">
      <c r="A11" s="45"/>
      <c r="B11" s="46"/>
      <c r="C11" s="47" t="s">
        <v>192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8"/>
      <c r="T11" s="77"/>
    </row>
    <row r="12" spans="1:20" x14ac:dyDescent="0.2">
      <c r="A12" s="49"/>
      <c r="B12" s="50"/>
      <c r="C12" s="50" t="s">
        <v>193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1"/>
      <c r="T12" s="77"/>
    </row>
    <row r="13" spans="1:20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78"/>
    </row>
    <row r="14" spans="1:20" x14ac:dyDescent="0.2">
      <c r="A14" s="21"/>
      <c r="B14" s="52" t="s">
        <v>10</v>
      </c>
      <c r="C14" s="53"/>
      <c r="D14" s="53"/>
      <c r="E14" s="53"/>
      <c r="F14" s="21"/>
      <c r="G14" s="21"/>
      <c r="H14" s="21"/>
      <c r="I14" s="21"/>
      <c r="J14" s="21"/>
      <c r="K14" s="54" t="s">
        <v>103</v>
      </c>
      <c r="L14" s="21"/>
      <c r="M14" s="21"/>
      <c r="N14" s="21"/>
      <c r="O14" s="21"/>
      <c r="P14" s="21"/>
      <c r="Q14" s="21"/>
      <c r="R14" s="21"/>
      <c r="S14" s="21"/>
      <c r="T14" s="78"/>
    </row>
    <row r="15" spans="1:20" x14ac:dyDescent="0.2">
      <c r="A15" s="21"/>
      <c r="B15" s="53" t="s">
        <v>12</v>
      </c>
      <c r="C15" s="53"/>
      <c r="D15" s="53"/>
      <c r="E15" s="53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78"/>
    </row>
    <row r="16" spans="1:20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78"/>
    </row>
    <row r="17" spans="1:37" x14ac:dyDescent="0.2">
      <c r="A17" s="21"/>
      <c r="B17" s="55" t="s">
        <v>175</v>
      </c>
      <c r="C17" s="56"/>
      <c r="D17" s="56"/>
      <c r="E17" s="56"/>
      <c r="F17" s="56"/>
      <c r="G17" s="56"/>
      <c r="H17" s="56"/>
      <c r="I17" s="21"/>
      <c r="J17" s="21"/>
      <c r="K17" s="55" t="s">
        <v>174</v>
      </c>
      <c r="L17" s="56"/>
      <c r="M17" s="56"/>
      <c r="N17" s="56"/>
      <c r="O17" s="56"/>
      <c r="P17" s="56"/>
      <c r="Q17" s="21"/>
      <c r="R17" s="21"/>
      <c r="S17" s="21"/>
      <c r="T17" s="78"/>
      <c r="Z17" s="90" t="s">
        <v>187</v>
      </c>
      <c r="AA17" s="91"/>
      <c r="AB17" s="91"/>
      <c r="AC17" s="91"/>
      <c r="AD17" s="91"/>
      <c r="AE17" s="92"/>
    </row>
    <row r="18" spans="1:37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78"/>
      <c r="Z18" s="93" t="s">
        <v>186</v>
      </c>
      <c r="AA18" s="94"/>
      <c r="AB18" s="94"/>
      <c r="AC18" s="94"/>
      <c r="AD18" s="94"/>
      <c r="AE18" s="95"/>
    </row>
    <row r="19" spans="1:37" x14ac:dyDescent="0.2">
      <c r="A19" s="21"/>
      <c r="B19" s="57"/>
      <c r="C19" s="57"/>
      <c r="D19" s="58"/>
      <c r="E19" s="59" t="s">
        <v>179</v>
      </c>
      <c r="F19" s="96" t="s">
        <v>11</v>
      </c>
      <c r="G19" s="97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79"/>
      <c r="U19" s="22"/>
      <c r="V19" s="22"/>
      <c r="W19" s="22"/>
    </row>
    <row r="20" spans="1:37" x14ac:dyDescent="0.2">
      <c r="A20" s="21"/>
      <c r="B20" s="21"/>
      <c r="C20" s="60"/>
      <c r="D20" s="61"/>
      <c r="E20" s="61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79"/>
      <c r="U20" s="22"/>
      <c r="V20" s="22"/>
      <c r="W20" s="22"/>
    </row>
    <row r="21" spans="1:37" s="1" customFormat="1" ht="51" x14ac:dyDescent="0.2">
      <c r="A21" s="24"/>
      <c r="B21" s="65" t="s">
        <v>7</v>
      </c>
      <c r="C21" s="66" t="s">
        <v>3</v>
      </c>
      <c r="D21" s="66" t="s">
        <v>4</v>
      </c>
      <c r="E21" s="66" t="s">
        <v>0</v>
      </c>
      <c r="F21" s="66" t="s">
        <v>189</v>
      </c>
      <c r="G21" s="66" t="s">
        <v>188</v>
      </c>
      <c r="H21" s="75" t="s">
        <v>16</v>
      </c>
      <c r="I21" s="67"/>
      <c r="J21" s="99" t="s">
        <v>190</v>
      </c>
      <c r="K21" s="76" t="s">
        <v>101</v>
      </c>
      <c r="L21" s="68" t="s">
        <v>102</v>
      </c>
      <c r="M21" s="68" t="s">
        <v>8</v>
      </c>
      <c r="N21" s="68" t="s">
        <v>9</v>
      </c>
      <c r="O21" s="68" t="s">
        <v>15</v>
      </c>
      <c r="P21" s="69" t="s">
        <v>99</v>
      </c>
      <c r="Q21" s="23"/>
      <c r="R21" s="23"/>
      <c r="S21" s="23"/>
      <c r="T21" s="80"/>
      <c r="U21" s="23"/>
      <c r="V21" s="23"/>
      <c r="W21" s="24"/>
      <c r="X21" s="36" t="s">
        <v>2</v>
      </c>
      <c r="Y21" s="36" t="s">
        <v>5</v>
      </c>
      <c r="Z21" s="36" t="s">
        <v>6</v>
      </c>
      <c r="AA21" s="36"/>
      <c r="AB21" s="36"/>
      <c r="AC21" s="36"/>
      <c r="AD21" s="36"/>
      <c r="AE21" s="36"/>
      <c r="AF21" s="5"/>
      <c r="AG21" s="5"/>
      <c r="AH21" s="5"/>
      <c r="AI21" s="5"/>
      <c r="AJ21" s="5"/>
      <c r="AK21" s="5"/>
    </row>
    <row r="22" spans="1:37" x14ac:dyDescent="0.2">
      <c r="A22" s="21"/>
      <c r="B22" s="70"/>
      <c r="C22" s="62" t="s">
        <v>176</v>
      </c>
      <c r="D22" s="62"/>
      <c r="E22" s="62" t="s">
        <v>177</v>
      </c>
      <c r="F22" s="62" t="s">
        <v>178</v>
      </c>
      <c r="G22" s="62" t="s">
        <v>178</v>
      </c>
      <c r="H22" s="71"/>
      <c r="I22" s="62"/>
      <c r="J22" s="98" t="s">
        <v>178</v>
      </c>
      <c r="K22" s="70" t="s">
        <v>100</v>
      </c>
      <c r="L22" s="62" t="s">
        <v>100</v>
      </c>
      <c r="M22" s="62" t="s">
        <v>100</v>
      </c>
      <c r="N22" s="62" t="s">
        <v>100</v>
      </c>
      <c r="O22" s="62" t="s">
        <v>100</v>
      </c>
      <c r="P22" s="71" t="s">
        <v>100</v>
      </c>
      <c r="Q22" s="25"/>
      <c r="R22" s="63" t="s">
        <v>173</v>
      </c>
      <c r="S22" s="64"/>
      <c r="T22" s="81"/>
      <c r="U22" s="25"/>
      <c r="V22" s="25"/>
      <c r="W22" s="26"/>
      <c r="X22" s="37"/>
      <c r="Y22" s="37" t="s">
        <v>1</v>
      </c>
      <c r="Z22" s="37" t="s">
        <v>1</v>
      </c>
      <c r="AF22" s="3"/>
      <c r="AG22" s="3"/>
      <c r="AH22" s="3"/>
      <c r="AI22" s="3"/>
      <c r="AJ22" s="3"/>
      <c r="AK22" s="3"/>
    </row>
    <row r="23" spans="1:37" x14ac:dyDescent="0.2">
      <c r="B23" s="72">
        <v>4</v>
      </c>
      <c r="C23" s="72">
        <v>30</v>
      </c>
      <c r="D23" s="72">
        <v>50</v>
      </c>
      <c r="E23" s="72">
        <v>1200</v>
      </c>
      <c r="F23" s="72">
        <v>75</v>
      </c>
      <c r="G23" s="72"/>
      <c r="H23" s="72" t="s">
        <v>28</v>
      </c>
      <c r="I23" s="72"/>
      <c r="J23" s="101">
        <f>IF(F23&gt;0,0.021*(F23^1.71),IF(G23&gt;0,G23,))</f>
        <v>33.773343344527987</v>
      </c>
      <c r="K23" s="86">
        <f>IF(AND(B23&gt;0,C23&gt;0,D23&gt;0,E23&gt;0,J23&gt;0,AA23&gt;0),AE23*X23*B23*V$24*V$31*(100-V$30)/1000,"")</f>
        <v>2.8534231590284893</v>
      </c>
      <c r="L23" s="86">
        <f>IF(AND(B23&gt;0,C23&gt;0,D23&gt;0,E23&gt;0,J23&gt;0,AA23&gt;0),((Z23/10)^3)*((J23/50)^1.52)*Y23*V$25*V$31*(100-V$30)/1000,"")</f>
        <v>0.12095023022276299</v>
      </c>
      <c r="M23" s="86">
        <f>IF(AND(B23&gt;0,C23&gt;0,D23&gt;0,E23&gt;0,J23&gt;0,AA23&gt;0),K23*V$26/V$24,"")</f>
        <v>7.7151468434596804E-2</v>
      </c>
      <c r="N23" s="86">
        <f>IF(AND(B23&gt;0,C23&gt;0,D23&gt;0,E23&gt;0,J23&gt;0,AA23&gt;0),V$27*V$31*(100-V$30)/100,"")</f>
        <v>0.22071607095001025</v>
      </c>
      <c r="O23" s="86">
        <f ca="1">IF(AND(B23&gt;0,C23&gt;0,D23&gt;0,E23&gt;0,J23&gt;0,AA23&gt;0),OFFSET($T$23,AA23,0)*V$28*V$31*(100-V$30)/1000,"")</f>
        <v>2.5707425675520499</v>
      </c>
      <c r="P23" s="87">
        <f ca="1">IF(AND(B23&gt;0,C23&gt;0,D23&gt;0,E23&gt;0,J23&gt;0,AA23&gt;0),ROUND(SUM(K23:O23),2),"")</f>
        <v>5.84</v>
      </c>
      <c r="Q23" s="2"/>
      <c r="R23" s="16" t="s">
        <v>171</v>
      </c>
      <c r="S23" s="17" t="s">
        <v>172</v>
      </c>
      <c r="T23" s="82"/>
      <c r="U23" s="27" t="s">
        <v>184</v>
      </c>
      <c r="V23" s="28"/>
      <c r="X23" s="88">
        <f>IF($F$19="N",0.89,1)</f>
        <v>0.89</v>
      </c>
      <c r="Y23" s="88">
        <f t="shared" ref="Y23:Y54" si="0">C23+(75*D23/2000)</f>
        <v>31.875</v>
      </c>
      <c r="Z23" s="88">
        <f t="shared" ref="Z23:Z54" si="1">Y23/B23</f>
        <v>7.96875</v>
      </c>
      <c r="AA23" s="88">
        <f t="shared" ref="AA23:AA54" si="2">IFERROR(MATCH(H23,$R$24:$R$107,0),0)</f>
        <v>11</v>
      </c>
      <c r="AB23" s="88">
        <f t="shared" ref="AB23:AB54" si="3">0.473*EXP(0.133*Z23)</f>
        <v>1.3650401737326425</v>
      </c>
      <c r="AC23" s="88">
        <f t="shared" ref="AC23:AC87" si="4">AB23+0.015*(J23)*(E23/1000)</f>
        <v>1.9729603539341463</v>
      </c>
      <c r="AD23" s="88">
        <f>AC23-0.009*J23</f>
        <v>1.6690002638333943</v>
      </c>
      <c r="AE23" s="88">
        <f t="shared" ref="AE23:AE54" si="5">AD23-(0.284*E23/1000)-0.442</f>
        <v>0.88620026383339434</v>
      </c>
      <c r="AF23" s="2"/>
      <c r="AG23" s="2"/>
      <c r="AH23" s="2"/>
      <c r="AI23" s="2"/>
      <c r="AJ23" s="2"/>
      <c r="AK23" s="2"/>
    </row>
    <row r="24" spans="1:37" x14ac:dyDescent="0.2">
      <c r="B24" s="72">
        <v>4</v>
      </c>
      <c r="C24" s="72">
        <v>40</v>
      </c>
      <c r="D24" s="72">
        <v>75</v>
      </c>
      <c r="E24" s="72">
        <v>1100</v>
      </c>
      <c r="F24" s="72"/>
      <c r="G24" s="72">
        <v>55</v>
      </c>
      <c r="H24" s="72" t="s">
        <v>35</v>
      </c>
      <c r="I24" s="72"/>
      <c r="J24" s="101">
        <f>IF(F24&gt;0,0.021*(F24^1.71),IF(G24&gt;0,G24,""))</f>
        <v>55</v>
      </c>
      <c r="K24" s="86">
        <f t="shared" ref="K24" si="6">IF(AND(B24&gt;0,C24&gt;0,D24&gt;0,E24&gt;0,J24&gt;0,AA24&gt;0),AE24*X24*B24*V$24*V$31*(100-V$30)/1000,"")</f>
        <v>5.2220965764729979</v>
      </c>
      <c r="L24" s="86">
        <f t="shared" ref="L24" si="7">IF(AND(B24&gt;0,C24&gt;0,D24&gt;0,E24&gt;0,J24&gt;0,AA24&gt;0),((Z24/10)^3)*((J24/50)^1.52)*Y24*V$25*V$31*(100-V$30)/1000,"")</f>
        <v>0.82605127366275988</v>
      </c>
      <c r="M24" s="86">
        <f>IF(AND(B24&gt;0,C24&gt;0,D24&gt;0,E24&gt;0,J24&gt;0,AA24&gt;0),K24*V$26/V$24,"")</f>
        <v>0.14119616920728509</v>
      </c>
      <c r="N24" s="86">
        <f>IF(AND(B24&gt;0,C24&gt;0,D24&gt;0,E24&gt;0,J24&gt;0,AA24&gt;0),V$27*V$31*(100-V$30)/100,"")</f>
        <v>0.22071607095001025</v>
      </c>
      <c r="O24" s="86">
        <f ca="1">IF(AND(B24&gt;0,C24&gt;0,D24&gt;0,E24&gt;0,J24&gt;0,AA24&gt;0),OFFSET($T$23,AA24,0)*V$28*V$31*(100-V$30)/1000,"")</f>
        <v>3.6890507196759748</v>
      </c>
      <c r="P24" s="87">
        <f ca="1">IF(AND(B24&gt;0,C24&gt;0,D24&gt;0,E24&gt;0,J24&gt;0,AA24&gt;0),ROUND(SUM(K24:O24),2),"")</f>
        <v>10.1</v>
      </c>
      <c r="Q24" s="2"/>
      <c r="R24" s="18" t="s">
        <v>21</v>
      </c>
      <c r="S24" s="19" t="s">
        <v>108</v>
      </c>
      <c r="T24" s="83">
        <v>4.6635355592343102E-2</v>
      </c>
      <c r="U24" s="29" t="s">
        <v>104</v>
      </c>
      <c r="V24" s="30">
        <v>9.8176229999999993</v>
      </c>
      <c r="X24" s="88">
        <f>IF($F$19="N",0.89,1)</f>
        <v>0.89</v>
      </c>
      <c r="Y24" s="88">
        <f t="shared" si="0"/>
        <v>42.8125</v>
      </c>
      <c r="Z24" s="88">
        <f t="shared" si="1"/>
        <v>10.703125</v>
      </c>
      <c r="AA24" s="88">
        <f t="shared" si="2"/>
        <v>18</v>
      </c>
      <c r="AB24" s="88">
        <f t="shared" si="3"/>
        <v>1.9637496542270583</v>
      </c>
      <c r="AC24" s="88">
        <f t="shared" si="4"/>
        <v>2.871249654227058</v>
      </c>
      <c r="AD24" s="88">
        <f t="shared" ref="AD24:AD87" si="8">AC24-0.009*J24</f>
        <v>2.3762496542270579</v>
      </c>
      <c r="AE24" s="88">
        <f t="shared" si="5"/>
        <v>1.6218496542270582</v>
      </c>
      <c r="AF24"/>
    </row>
    <row r="25" spans="1:37" x14ac:dyDescent="0.2">
      <c r="B25" s="72"/>
      <c r="C25" s="72"/>
      <c r="D25" s="72"/>
      <c r="E25" s="72"/>
      <c r="F25" s="72"/>
      <c r="G25" s="72"/>
      <c r="H25" s="73"/>
      <c r="I25" s="72"/>
      <c r="J25" s="101" t="str">
        <f>IF(F25&gt;0,0.021*(F25^1.71),IF(G25&gt;0,G25,""))</f>
        <v/>
      </c>
      <c r="K25" s="86" t="str">
        <f t="shared" ref="K25:K88" si="9">IF(AND(B25&gt;0,C25&gt;0,D25&gt;0,E25&gt;0,J25&gt;0,AA25&gt;0),AE25*X25*B25*V$24*V$31*(100-V$30)/1000,"")</f>
        <v/>
      </c>
      <c r="L25" s="86" t="str">
        <f t="shared" ref="L25:L88" si="10">IF(AND(B25&gt;0,C25&gt;0,D25&gt;0,E25&gt;0,J25&gt;0,AA25&gt;0),((Z25/10)^3)*((J25/50)^1.52)*Y25*V$25*V$31*(100-V$30)/1000,"")</f>
        <v/>
      </c>
      <c r="M25" s="86" t="str">
        <f t="shared" ref="M25:M88" si="11">IF(AND(B25&gt;0,C25&gt;0,D25&gt;0,E25&gt;0,J25&gt;0,AA25&gt;0),K25*V$26/V$24,"")</f>
        <v/>
      </c>
      <c r="N25" s="86" t="str">
        <f t="shared" ref="N25:N88" si="12">IF(AND(B25&gt;0,C25&gt;0,D25&gt;0,E25&gt;0,J25&gt;0,AA25&gt;0),V$27*V$31*(100-V$30)/100,"")</f>
        <v/>
      </c>
      <c r="O25" s="86" t="str">
        <f t="shared" ref="O25:O88" ca="1" si="13">IF(AND(B25&gt;0,C25&gt;0,D25&gt;0,E25&gt;0,J25&gt;0,AA25&gt;0),OFFSET($T$23,AA25,0)*V$28*V$31*(100-V$30)/1000,"")</f>
        <v/>
      </c>
      <c r="P25" s="87" t="str">
        <f t="shared" ref="P25:P88" si="14">IF(AND(B25&gt;0,C25&gt;0,D25&gt;0,E25&gt;0,J25&gt;0,AA25&gt;0),ROUND(SUM(K25:O25),2),"")</f>
        <v/>
      </c>
      <c r="Q25" s="2"/>
      <c r="R25" s="18" t="s">
        <v>22</v>
      </c>
      <c r="S25" s="19" t="s">
        <v>109</v>
      </c>
      <c r="T25" s="83">
        <v>1.8992450985984909E-2</v>
      </c>
      <c r="U25" s="29" t="s">
        <v>105</v>
      </c>
      <c r="V25" s="30">
        <v>0.14777799999999999</v>
      </c>
      <c r="X25" s="88">
        <f t="shared" ref="X25:X88" si="15">IF($F$19="N",0.89,1)</f>
        <v>0.89</v>
      </c>
      <c r="Y25" s="88">
        <f t="shared" si="0"/>
        <v>0</v>
      </c>
      <c r="Z25" s="88" t="e">
        <f t="shared" si="1"/>
        <v>#DIV/0!</v>
      </c>
      <c r="AA25" s="88">
        <f t="shared" si="2"/>
        <v>0</v>
      </c>
      <c r="AB25" s="88" t="e">
        <f t="shared" si="3"/>
        <v>#DIV/0!</v>
      </c>
      <c r="AC25" s="88" t="e">
        <f t="shared" si="4"/>
        <v>#DIV/0!</v>
      </c>
      <c r="AD25" s="88" t="e">
        <f t="shared" si="8"/>
        <v>#DIV/0!</v>
      </c>
      <c r="AE25" s="88" t="e">
        <f t="shared" si="5"/>
        <v>#DIV/0!</v>
      </c>
      <c r="AF25"/>
    </row>
    <row r="26" spans="1:37" x14ac:dyDescent="0.2">
      <c r="B26" s="72"/>
      <c r="C26" s="72"/>
      <c r="D26" s="72"/>
      <c r="E26" s="72"/>
      <c r="F26" s="72"/>
      <c r="G26" s="72"/>
      <c r="H26" s="72"/>
      <c r="I26" s="72"/>
      <c r="J26" s="101" t="str">
        <f t="shared" ref="J26:J89" si="16">IF(F26&gt;0,0.021*(F26^1.71),IF(G26&gt;0,G26,""))</f>
        <v/>
      </c>
      <c r="K26" s="86" t="str">
        <f t="shared" si="9"/>
        <v/>
      </c>
      <c r="L26" s="86" t="str">
        <f t="shared" si="10"/>
        <v/>
      </c>
      <c r="M26" s="86" t="str">
        <f t="shared" si="11"/>
        <v/>
      </c>
      <c r="N26" s="86" t="str">
        <f t="shared" si="12"/>
        <v/>
      </c>
      <c r="O26" s="86" t="str">
        <f t="shared" ca="1" si="13"/>
        <v/>
      </c>
      <c r="P26" s="87" t="str">
        <f t="shared" si="14"/>
        <v/>
      </c>
      <c r="Q26" s="2"/>
      <c r="R26" s="8" t="s">
        <v>23</v>
      </c>
      <c r="S26" s="9" t="s">
        <v>110</v>
      </c>
      <c r="T26" s="83">
        <v>4.3625805655992965E-2</v>
      </c>
      <c r="U26" s="29" t="s">
        <v>106</v>
      </c>
      <c r="V26" s="30">
        <v>0.26545099999999999</v>
      </c>
      <c r="X26" s="88">
        <f t="shared" si="15"/>
        <v>0.89</v>
      </c>
      <c r="Y26" s="88">
        <f t="shared" si="0"/>
        <v>0</v>
      </c>
      <c r="Z26" s="88" t="e">
        <f t="shared" si="1"/>
        <v>#DIV/0!</v>
      </c>
      <c r="AA26" s="88">
        <f t="shared" si="2"/>
        <v>0</v>
      </c>
      <c r="AB26" s="88" t="e">
        <f t="shared" si="3"/>
        <v>#DIV/0!</v>
      </c>
      <c r="AC26" s="88" t="e">
        <f t="shared" si="4"/>
        <v>#DIV/0!</v>
      </c>
      <c r="AD26" s="88" t="e">
        <f t="shared" si="8"/>
        <v>#DIV/0!</v>
      </c>
      <c r="AE26" s="88" t="e">
        <f t="shared" si="5"/>
        <v>#DIV/0!</v>
      </c>
      <c r="AF26"/>
    </row>
    <row r="27" spans="1:37" x14ac:dyDescent="0.2">
      <c r="B27" s="72"/>
      <c r="C27" s="72"/>
      <c r="D27" s="72"/>
      <c r="E27" s="72"/>
      <c r="F27" s="72"/>
      <c r="G27" s="72"/>
      <c r="H27" s="72"/>
      <c r="I27" s="72"/>
      <c r="J27" s="101" t="str">
        <f t="shared" si="16"/>
        <v/>
      </c>
      <c r="K27" s="86" t="str">
        <f t="shared" si="9"/>
        <v/>
      </c>
      <c r="L27" s="86" t="str">
        <f t="shared" si="10"/>
        <v/>
      </c>
      <c r="M27" s="86" t="str">
        <f t="shared" si="11"/>
        <v/>
      </c>
      <c r="N27" s="86" t="str">
        <f t="shared" si="12"/>
        <v/>
      </c>
      <c r="O27" s="86" t="str">
        <f t="shared" ca="1" si="13"/>
        <v/>
      </c>
      <c r="P27" s="87" t="str">
        <f t="shared" si="14"/>
        <v/>
      </c>
      <c r="Q27" s="2"/>
      <c r="R27" s="8" t="s">
        <v>24</v>
      </c>
      <c r="S27" s="9" t="s">
        <v>114</v>
      </c>
      <c r="T27" s="83">
        <v>4.4913790525534195E-2</v>
      </c>
      <c r="U27" s="29" t="s">
        <v>107</v>
      </c>
      <c r="V27" s="30">
        <v>0.23958299999999999</v>
      </c>
      <c r="X27" s="88">
        <f t="shared" si="15"/>
        <v>0.89</v>
      </c>
      <c r="Y27" s="88">
        <f t="shared" si="0"/>
        <v>0</v>
      </c>
      <c r="Z27" s="88" t="e">
        <f t="shared" si="1"/>
        <v>#DIV/0!</v>
      </c>
      <c r="AA27" s="88">
        <f t="shared" si="2"/>
        <v>0</v>
      </c>
      <c r="AB27" s="88" t="e">
        <f t="shared" si="3"/>
        <v>#DIV/0!</v>
      </c>
      <c r="AC27" s="88" t="e">
        <f t="shared" si="4"/>
        <v>#DIV/0!</v>
      </c>
      <c r="AD27" s="88" t="e">
        <f t="shared" si="8"/>
        <v>#DIV/0!</v>
      </c>
      <c r="AE27" s="88" t="e">
        <f t="shared" si="5"/>
        <v>#DIV/0!</v>
      </c>
      <c r="AF27"/>
    </row>
    <row r="28" spans="1:37" x14ac:dyDescent="0.2">
      <c r="B28" s="72"/>
      <c r="C28" s="72"/>
      <c r="D28" s="72"/>
      <c r="E28" s="72"/>
      <c r="F28" s="72"/>
      <c r="G28" s="72"/>
      <c r="H28" s="72"/>
      <c r="I28" s="72"/>
      <c r="J28" s="101" t="str">
        <f t="shared" si="16"/>
        <v/>
      </c>
      <c r="K28" s="86" t="str">
        <f t="shared" si="9"/>
        <v/>
      </c>
      <c r="L28" s="86" t="str">
        <f t="shared" si="10"/>
        <v/>
      </c>
      <c r="M28" s="86" t="str">
        <f t="shared" si="11"/>
        <v/>
      </c>
      <c r="N28" s="86" t="str">
        <f t="shared" si="12"/>
        <v/>
      </c>
      <c r="O28" s="86" t="str">
        <f t="shared" ca="1" si="13"/>
        <v/>
      </c>
      <c r="P28" s="87" t="str">
        <f t="shared" si="14"/>
        <v/>
      </c>
      <c r="Q28" s="2"/>
      <c r="R28" s="8" t="s">
        <v>25</v>
      </c>
      <c r="S28" s="9" t="s">
        <v>111</v>
      </c>
      <c r="T28" s="83">
        <v>4.630925256625814E-2</v>
      </c>
      <c r="U28" s="29" t="s">
        <v>15</v>
      </c>
      <c r="V28" s="30">
        <v>523.80070000000001</v>
      </c>
      <c r="X28" s="88">
        <f t="shared" si="15"/>
        <v>0.89</v>
      </c>
      <c r="Y28" s="88">
        <f t="shared" si="0"/>
        <v>0</v>
      </c>
      <c r="Z28" s="88" t="e">
        <f t="shared" si="1"/>
        <v>#DIV/0!</v>
      </c>
      <c r="AA28" s="88">
        <f t="shared" si="2"/>
        <v>0</v>
      </c>
      <c r="AB28" s="88" t="e">
        <f t="shared" si="3"/>
        <v>#DIV/0!</v>
      </c>
      <c r="AC28" s="88" t="e">
        <f t="shared" si="4"/>
        <v>#DIV/0!</v>
      </c>
      <c r="AD28" s="88" t="e">
        <f t="shared" si="8"/>
        <v>#DIV/0!</v>
      </c>
      <c r="AE28" s="88" t="e">
        <f t="shared" si="5"/>
        <v>#DIV/0!</v>
      </c>
      <c r="AF28"/>
    </row>
    <row r="29" spans="1:37" x14ac:dyDescent="0.2">
      <c r="B29" s="72"/>
      <c r="C29" s="72"/>
      <c r="D29" s="72"/>
      <c r="E29" s="72"/>
      <c r="F29" s="72"/>
      <c r="G29" s="72"/>
      <c r="H29" s="72"/>
      <c r="I29" s="72"/>
      <c r="J29" s="101" t="str">
        <f t="shared" si="16"/>
        <v/>
      </c>
      <c r="K29" s="86" t="str">
        <f t="shared" si="9"/>
        <v/>
      </c>
      <c r="L29" s="86" t="str">
        <f t="shared" si="10"/>
        <v/>
      </c>
      <c r="M29" s="86" t="str">
        <f t="shared" si="11"/>
        <v/>
      </c>
      <c r="N29" s="86" t="str">
        <f t="shared" si="12"/>
        <v/>
      </c>
      <c r="O29" s="86" t="str">
        <f t="shared" ca="1" si="13"/>
        <v/>
      </c>
      <c r="P29" s="87" t="str">
        <f t="shared" si="14"/>
        <v/>
      </c>
      <c r="Q29" s="2"/>
      <c r="R29" s="8" t="s">
        <v>26</v>
      </c>
      <c r="S29" s="9" t="s">
        <v>112</v>
      </c>
      <c r="T29" s="83">
        <v>4.8245612079655553E-2</v>
      </c>
      <c r="U29" s="89" t="s">
        <v>185</v>
      </c>
      <c r="V29" s="31"/>
      <c r="X29" s="88">
        <f t="shared" si="15"/>
        <v>0.89</v>
      </c>
      <c r="Y29" s="88">
        <f t="shared" si="0"/>
        <v>0</v>
      </c>
      <c r="Z29" s="88" t="e">
        <f t="shared" si="1"/>
        <v>#DIV/0!</v>
      </c>
      <c r="AA29" s="88">
        <f t="shared" si="2"/>
        <v>0</v>
      </c>
      <c r="AB29" s="88" t="e">
        <f t="shared" si="3"/>
        <v>#DIV/0!</v>
      </c>
      <c r="AC29" s="88" t="e">
        <f t="shared" si="4"/>
        <v>#DIV/0!</v>
      </c>
      <c r="AD29" s="88" t="e">
        <f t="shared" si="8"/>
        <v>#DIV/0!</v>
      </c>
      <c r="AE29" s="88" t="e">
        <f t="shared" si="5"/>
        <v>#DIV/0!</v>
      </c>
      <c r="AF29"/>
    </row>
    <row r="30" spans="1:37" x14ac:dyDescent="0.2">
      <c r="B30" s="72"/>
      <c r="C30" s="72"/>
      <c r="D30" s="72"/>
      <c r="E30" s="72"/>
      <c r="F30" s="72"/>
      <c r="G30" s="72"/>
      <c r="H30" s="72"/>
      <c r="I30" s="72"/>
      <c r="J30" s="101" t="str">
        <f t="shared" si="16"/>
        <v/>
      </c>
      <c r="K30" s="86" t="str">
        <f t="shared" si="9"/>
        <v/>
      </c>
      <c r="L30" s="86" t="str">
        <f t="shared" si="10"/>
        <v/>
      </c>
      <c r="M30" s="86" t="str">
        <f t="shared" si="11"/>
        <v/>
      </c>
      <c r="N30" s="86" t="str">
        <f t="shared" si="12"/>
        <v/>
      </c>
      <c r="O30" s="86" t="str">
        <f t="shared" ca="1" si="13"/>
        <v/>
      </c>
      <c r="P30" s="87" t="str">
        <f t="shared" si="14"/>
        <v/>
      </c>
      <c r="Q30" s="2"/>
      <c r="R30" s="20" t="s">
        <v>27</v>
      </c>
      <c r="S30" s="13" t="s">
        <v>113</v>
      </c>
      <c r="T30" s="83">
        <v>5.115348877078417E-2</v>
      </c>
      <c r="U30" s="29" t="s">
        <v>13</v>
      </c>
      <c r="V30" s="30">
        <v>11.418176040000001</v>
      </c>
      <c r="X30" s="88">
        <f t="shared" si="15"/>
        <v>0.89</v>
      </c>
      <c r="Y30" s="88">
        <f t="shared" si="0"/>
        <v>0</v>
      </c>
      <c r="Z30" s="88" t="e">
        <f t="shared" si="1"/>
        <v>#DIV/0!</v>
      </c>
      <c r="AA30" s="88">
        <f t="shared" si="2"/>
        <v>0</v>
      </c>
      <c r="AB30" s="88" t="e">
        <f t="shared" si="3"/>
        <v>#DIV/0!</v>
      </c>
      <c r="AC30" s="88" t="e">
        <f t="shared" si="4"/>
        <v>#DIV/0!</v>
      </c>
      <c r="AD30" s="88" t="e">
        <f t="shared" si="8"/>
        <v>#DIV/0!</v>
      </c>
      <c r="AE30" s="88" t="e">
        <f t="shared" si="5"/>
        <v>#DIV/0!</v>
      </c>
      <c r="AF30"/>
    </row>
    <row r="31" spans="1:37" x14ac:dyDescent="0.2">
      <c r="B31" s="72"/>
      <c r="C31" s="72"/>
      <c r="D31" s="72"/>
      <c r="E31" s="72"/>
      <c r="F31" s="72"/>
      <c r="G31" s="72"/>
      <c r="H31" s="72"/>
      <c r="I31" s="72"/>
      <c r="J31" s="101" t="str">
        <f t="shared" si="16"/>
        <v/>
      </c>
      <c r="K31" s="86" t="str">
        <f t="shared" si="9"/>
        <v/>
      </c>
      <c r="L31" s="86" t="str">
        <f t="shared" si="10"/>
        <v/>
      </c>
      <c r="M31" s="86" t="str">
        <f t="shared" si="11"/>
        <v/>
      </c>
      <c r="N31" s="86" t="str">
        <f t="shared" si="12"/>
        <v/>
      </c>
      <c r="O31" s="86" t="str">
        <f t="shared" ca="1" si="13"/>
        <v/>
      </c>
      <c r="P31" s="87" t="str">
        <f t="shared" si="14"/>
        <v/>
      </c>
      <c r="Q31" s="2"/>
      <c r="R31" s="10" t="s">
        <v>75</v>
      </c>
      <c r="S31" s="9" t="s">
        <v>110</v>
      </c>
      <c r="T31" s="83">
        <v>5.0809947622820859E-2</v>
      </c>
      <c r="U31" s="32" t="s">
        <v>14</v>
      </c>
      <c r="V31" s="33">
        <v>1.04</v>
      </c>
      <c r="X31" s="88">
        <f t="shared" si="15"/>
        <v>0.89</v>
      </c>
      <c r="Y31" s="88">
        <f t="shared" si="0"/>
        <v>0</v>
      </c>
      <c r="Z31" s="88" t="e">
        <f t="shared" si="1"/>
        <v>#DIV/0!</v>
      </c>
      <c r="AA31" s="88">
        <f t="shared" si="2"/>
        <v>0</v>
      </c>
      <c r="AB31" s="88" t="e">
        <f t="shared" si="3"/>
        <v>#DIV/0!</v>
      </c>
      <c r="AC31" s="88" t="e">
        <f t="shared" si="4"/>
        <v>#DIV/0!</v>
      </c>
      <c r="AD31" s="88" t="e">
        <f t="shared" si="8"/>
        <v>#DIV/0!</v>
      </c>
      <c r="AE31" s="88" t="e">
        <f t="shared" si="5"/>
        <v>#DIV/0!</v>
      </c>
      <c r="AF31"/>
    </row>
    <row r="32" spans="1:37" x14ac:dyDescent="0.2">
      <c r="B32" s="72"/>
      <c r="C32" s="72"/>
      <c r="D32" s="72"/>
      <c r="E32" s="72"/>
      <c r="F32" s="72"/>
      <c r="G32" s="72"/>
      <c r="H32" s="72"/>
      <c r="I32" s="72"/>
      <c r="J32" s="101" t="str">
        <f t="shared" si="16"/>
        <v/>
      </c>
      <c r="K32" s="86" t="str">
        <f t="shared" si="9"/>
        <v/>
      </c>
      <c r="L32" s="86" t="str">
        <f t="shared" si="10"/>
        <v/>
      </c>
      <c r="M32" s="86" t="str">
        <f t="shared" si="11"/>
        <v/>
      </c>
      <c r="N32" s="86" t="str">
        <f t="shared" si="12"/>
        <v/>
      </c>
      <c r="O32" s="86" t="str">
        <f t="shared" ca="1" si="13"/>
        <v/>
      </c>
      <c r="P32" s="87" t="str">
        <f t="shared" si="14"/>
        <v/>
      </c>
      <c r="Q32" s="2"/>
      <c r="R32" s="10" t="s">
        <v>76</v>
      </c>
      <c r="S32" s="9" t="s">
        <v>119</v>
      </c>
      <c r="T32" s="83">
        <v>5.7161053098631211E-2</v>
      </c>
      <c r="U32" s="34"/>
      <c r="V32" s="34"/>
      <c r="X32" s="88">
        <f t="shared" si="15"/>
        <v>0.89</v>
      </c>
      <c r="Y32" s="88">
        <f t="shared" si="0"/>
        <v>0</v>
      </c>
      <c r="Z32" s="88" t="e">
        <f t="shared" si="1"/>
        <v>#DIV/0!</v>
      </c>
      <c r="AA32" s="88">
        <f t="shared" si="2"/>
        <v>0</v>
      </c>
      <c r="AB32" s="88" t="e">
        <f t="shared" si="3"/>
        <v>#DIV/0!</v>
      </c>
      <c r="AC32" s="88" t="e">
        <f t="shared" si="4"/>
        <v>#DIV/0!</v>
      </c>
      <c r="AD32" s="88" t="e">
        <f t="shared" si="8"/>
        <v>#DIV/0!</v>
      </c>
      <c r="AE32" s="88" t="e">
        <f t="shared" si="5"/>
        <v>#DIV/0!</v>
      </c>
      <c r="AF32"/>
    </row>
    <row r="33" spans="2:32" x14ac:dyDescent="0.2">
      <c r="B33" s="72"/>
      <c r="C33" s="72"/>
      <c r="D33" s="72"/>
      <c r="E33" s="72"/>
      <c r="F33" s="72"/>
      <c r="G33" s="72"/>
      <c r="H33" s="72"/>
      <c r="I33" s="72"/>
      <c r="J33" s="101" t="str">
        <f t="shared" si="16"/>
        <v/>
      </c>
      <c r="K33" s="86" t="str">
        <f t="shared" si="9"/>
        <v/>
      </c>
      <c r="L33" s="86" t="str">
        <f t="shared" si="10"/>
        <v/>
      </c>
      <c r="M33" s="86" t="str">
        <f t="shared" si="11"/>
        <v/>
      </c>
      <c r="N33" s="86" t="str">
        <f t="shared" si="12"/>
        <v/>
      </c>
      <c r="O33" s="86" t="str">
        <f t="shared" ca="1" si="13"/>
        <v/>
      </c>
      <c r="P33" s="87" t="str">
        <f t="shared" si="14"/>
        <v/>
      </c>
      <c r="Q33" s="2"/>
      <c r="R33" s="12" t="s">
        <v>77</v>
      </c>
      <c r="S33" s="13" t="s">
        <v>124</v>
      </c>
      <c r="T33" s="83">
        <v>6.2960356360539746E-2</v>
      </c>
      <c r="U33" s="34"/>
      <c r="V33" s="34"/>
      <c r="X33" s="88">
        <f t="shared" si="15"/>
        <v>0.89</v>
      </c>
      <c r="Y33" s="88">
        <f t="shared" si="0"/>
        <v>0</v>
      </c>
      <c r="Z33" s="88" t="e">
        <f t="shared" si="1"/>
        <v>#DIV/0!</v>
      </c>
      <c r="AA33" s="88">
        <f t="shared" si="2"/>
        <v>0</v>
      </c>
      <c r="AB33" s="88" t="e">
        <f t="shared" si="3"/>
        <v>#DIV/0!</v>
      </c>
      <c r="AC33" s="88" t="e">
        <f t="shared" si="4"/>
        <v>#DIV/0!</v>
      </c>
      <c r="AD33" s="88" t="e">
        <f t="shared" si="8"/>
        <v>#DIV/0!</v>
      </c>
      <c r="AE33" s="88" t="e">
        <f t="shared" si="5"/>
        <v>#DIV/0!</v>
      </c>
      <c r="AF33"/>
    </row>
    <row r="34" spans="2:32" x14ac:dyDescent="0.2">
      <c r="B34" s="74"/>
      <c r="C34" s="74"/>
      <c r="D34" s="74"/>
      <c r="E34" s="74"/>
      <c r="F34" s="74"/>
      <c r="G34" s="74"/>
      <c r="H34" s="74"/>
      <c r="I34" s="74"/>
      <c r="J34" s="101" t="str">
        <f t="shared" si="16"/>
        <v/>
      </c>
      <c r="K34" s="86" t="str">
        <f t="shared" si="9"/>
        <v/>
      </c>
      <c r="L34" s="86" t="str">
        <f t="shared" si="10"/>
        <v/>
      </c>
      <c r="M34" s="86" t="str">
        <f t="shared" si="11"/>
        <v/>
      </c>
      <c r="N34" s="86" t="str">
        <f t="shared" si="12"/>
        <v/>
      </c>
      <c r="O34" s="86" t="str">
        <f t="shared" ca="1" si="13"/>
        <v/>
      </c>
      <c r="P34" s="87" t="str">
        <f t="shared" si="14"/>
        <v/>
      </c>
      <c r="Q34" s="2"/>
      <c r="R34" s="8" t="s">
        <v>28</v>
      </c>
      <c r="S34" s="9" t="s">
        <v>115</v>
      </c>
      <c r="T34" s="83">
        <v>5.3273908030432984E-2</v>
      </c>
      <c r="U34" s="34"/>
      <c r="V34" s="34"/>
      <c r="X34" s="88">
        <f t="shared" si="15"/>
        <v>0.89</v>
      </c>
      <c r="Y34" s="88">
        <f t="shared" si="0"/>
        <v>0</v>
      </c>
      <c r="Z34" s="88" t="e">
        <f t="shared" si="1"/>
        <v>#DIV/0!</v>
      </c>
      <c r="AA34" s="88">
        <f t="shared" si="2"/>
        <v>0</v>
      </c>
      <c r="AB34" s="88" t="e">
        <f t="shared" si="3"/>
        <v>#DIV/0!</v>
      </c>
      <c r="AC34" s="88" t="e">
        <f t="shared" si="4"/>
        <v>#DIV/0!</v>
      </c>
      <c r="AD34" s="88" t="e">
        <f t="shared" si="8"/>
        <v>#DIV/0!</v>
      </c>
      <c r="AE34" s="88" t="e">
        <f t="shared" si="5"/>
        <v>#DIV/0!</v>
      </c>
      <c r="AF34"/>
    </row>
    <row r="35" spans="2:32" x14ac:dyDescent="0.2">
      <c r="B35" s="74"/>
      <c r="C35" s="74"/>
      <c r="D35" s="74"/>
      <c r="E35" s="74"/>
      <c r="F35" s="74"/>
      <c r="G35" s="74"/>
      <c r="H35" s="74"/>
      <c r="I35" s="74"/>
      <c r="J35" s="101" t="str">
        <f t="shared" si="16"/>
        <v/>
      </c>
      <c r="K35" s="86" t="str">
        <f t="shared" si="9"/>
        <v/>
      </c>
      <c r="L35" s="86" t="str">
        <f t="shared" si="10"/>
        <v/>
      </c>
      <c r="M35" s="86" t="str">
        <f t="shared" si="11"/>
        <v/>
      </c>
      <c r="N35" s="86" t="str">
        <f t="shared" si="12"/>
        <v/>
      </c>
      <c r="O35" s="86" t="str">
        <f t="shared" ca="1" si="13"/>
        <v/>
      </c>
      <c r="P35" s="87" t="str">
        <f t="shared" si="14"/>
        <v/>
      </c>
      <c r="Q35" s="2"/>
      <c r="R35" s="8" t="s">
        <v>29</v>
      </c>
      <c r="S35" s="9" t="s">
        <v>125</v>
      </c>
      <c r="T35" s="83">
        <v>5.6898737341866283E-2</v>
      </c>
      <c r="U35" s="34"/>
      <c r="V35" s="34"/>
      <c r="X35" s="88">
        <f>IF($F$19="N",0.89,1)</f>
        <v>0.89</v>
      </c>
      <c r="Y35" s="88">
        <f t="shared" si="0"/>
        <v>0</v>
      </c>
      <c r="Z35" s="88" t="e">
        <f t="shared" si="1"/>
        <v>#DIV/0!</v>
      </c>
      <c r="AA35" s="88">
        <f t="shared" si="2"/>
        <v>0</v>
      </c>
      <c r="AB35" s="88" t="e">
        <f t="shared" si="3"/>
        <v>#DIV/0!</v>
      </c>
      <c r="AC35" s="88" t="e">
        <f t="shared" si="4"/>
        <v>#DIV/0!</v>
      </c>
      <c r="AD35" s="88" t="e">
        <f t="shared" si="8"/>
        <v>#DIV/0!</v>
      </c>
      <c r="AE35" s="88" t="e">
        <f t="shared" si="5"/>
        <v>#DIV/0!</v>
      </c>
      <c r="AF35"/>
    </row>
    <row r="36" spans="2:32" x14ac:dyDescent="0.2">
      <c r="B36" s="74"/>
      <c r="C36" s="74"/>
      <c r="D36" s="74"/>
      <c r="E36" s="74"/>
      <c r="F36" s="74"/>
      <c r="G36" s="74"/>
      <c r="H36" s="74"/>
      <c r="I36" s="74"/>
      <c r="J36" s="101" t="str">
        <f t="shared" si="16"/>
        <v/>
      </c>
      <c r="K36" s="86" t="str">
        <f t="shared" si="9"/>
        <v/>
      </c>
      <c r="L36" s="86" t="str">
        <f t="shared" si="10"/>
        <v/>
      </c>
      <c r="M36" s="86" t="str">
        <f t="shared" si="11"/>
        <v/>
      </c>
      <c r="N36" s="86" t="str">
        <f t="shared" si="12"/>
        <v/>
      </c>
      <c r="O36" s="86" t="str">
        <f t="shared" ca="1" si="13"/>
        <v/>
      </c>
      <c r="P36" s="87" t="str">
        <f t="shared" si="14"/>
        <v/>
      </c>
      <c r="Q36" s="2"/>
      <c r="R36" s="8" t="s">
        <v>30</v>
      </c>
      <c r="S36" s="9" t="s">
        <v>120</v>
      </c>
      <c r="T36" s="83">
        <v>6.0798429301882138E-2</v>
      </c>
      <c r="U36" s="34"/>
      <c r="V36" s="34"/>
      <c r="X36" s="88">
        <f t="shared" si="15"/>
        <v>0.89</v>
      </c>
      <c r="Y36" s="88">
        <f t="shared" si="0"/>
        <v>0</v>
      </c>
      <c r="Z36" s="88" t="e">
        <f t="shared" si="1"/>
        <v>#DIV/0!</v>
      </c>
      <c r="AA36" s="88">
        <f t="shared" si="2"/>
        <v>0</v>
      </c>
      <c r="AB36" s="88" t="e">
        <f t="shared" si="3"/>
        <v>#DIV/0!</v>
      </c>
      <c r="AC36" s="88" t="e">
        <f t="shared" si="4"/>
        <v>#DIV/0!</v>
      </c>
      <c r="AD36" s="88" t="e">
        <f t="shared" si="8"/>
        <v>#DIV/0!</v>
      </c>
      <c r="AE36" s="88" t="e">
        <f t="shared" si="5"/>
        <v>#DIV/0!</v>
      </c>
      <c r="AF36"/>
    </row>
    <row r="37" spans="2:32" x14ac:dyDescent="0.2">
      <c r="B37" s="74"/>
      <c r="C37" s="74"/>
      <c r="D37" s="74"/>
      <c r="E37" s="74"/>
      <c r="F37" s="74"/>
      <c r="G37" s="74"/>
      <c r="H37" s="74"/>
      <c r="I37" s="74"/>
      <c r="J37" s="101" t="str">
        <f t="shared" si="16"/>
        <v/>
      </c>
      <c r="K37" s="86" t="str">
        <f t="shared" si="9"/>
        <v/>
      </c>
      <c r="L37" s="86" t="str">
        <f t="shared" si="10"/>
        <v/>
      </c>
      <c r="M37" s="86" t="str">
        <f t="shared" si="11"/>
        <v/>
      </c>
      <c r="N37" s="86" t="str">
        <f t="shared" si="12"/>
        <v/>
      </c>
      <c r="O37" s="86" t="str">
        <f t="shared" ca="1" si="13"/>
        <v/>
      </c>
      <c r="P37" s="87" t="str">
        <f t="shared" si="14"/>
        <v/>
      </c>
      <c r="Q37" s="2"/>
      <c r="R37" s="20" t="s">
        <v>31</v>
      </c>
      <c r="S37" s="13" t="s">
        <v>127</v>
      </c>
      <c r="T37" s="83">
        <v>6.7477133212463195E-2</v>
      </c>
      <c r="U37" s="34"/>
      <c r="V37" s="34"/>
      <c r="X37" s="88">
        <f t="shared" si="15"/>
        <v>0.89</v>
      </c>
      <c r="Y37" s="88">
        <f t="shared" si="0"/>
        <v>0</v>
      </c>
      <c r="Z37" s="88" t="e">
        <f t="shared" si="1"/>
        <v>#DIV/0!</v>
      </c>
      <c r="AA37" s="88">
        <f t="shared" si="2"/>
        <v>0</v>
      </c>
      <c r="AB37" s="88" t="e">
        <f t="shared" si="3"/>
        <v>#DIV/0!</v>
      </c>
      <c r="AC37" s="88" t="e">
        <f t="shared" si="4"/>
        <v>#DIV/0!</v>
      </c>
      <c r="AD37" s="88" t="e">
        <f t="shared" si="8"/>
        <v>#DIV/0!</v>
      </c>
      <c r="AE37" s="88" t="e">
        <f t="shared" si="5"/>
        <v>#DIV/0!</v>
      </c>
      <c r="AF37"/>
    </row>
    <row r="38" spans="2:32" x14ac:dyDescent="0.2">
      <c r="B38" s="74"/>
      <c r="C38" s="74"/>
      <c r="D38" s="74"/>
      <c r="E38" s="74"/>
      <c r="F38" s="74"/>
      <c r="G38" s="74"/>
      <c r="H38" s="74"/>
      <c r="I38" s="74"/>
      <c r="J38" s="101" t="str">
        <f t="shared" si="16"/>
        <v/>
      </c>
      <c r="K38" s="86" t="str">
        <f t="shared" si="9"/>
        <v/>
      </c>
      <c r="L38" s="86" t="str">
        <f t="shared" si="10"/>
        <v/>
      </c>
      <c r="M38" s="86" t="str">
        <f t="shared" si="11"/>
        <v/>
      </c>
      <c r="N38" s="86" t="str">
        <f t="shared" si="12"/>
        <v/>
      </c>
      <c r="O38" s="86" t="str">
        <f t="shared" ca="1" si="13"/>
        <v/>
      </c>
      <c r="P38" s="87" t="str">
        <f t="shared" si="14"/>
        <v/>
      </c>
      <c r="Q38" s="2"/>
      <c r="R38" s="8" t="s">
        <v>32</v>
      </c>
      <c r="S38" s="9" t="s">
        <v>116</v>
      </c>
      <c r="T38" s="83">
        <v>5.2202713776413986E-2</v>
      </c>
      <c r="U38" s="34"/>
      <c r="V38" s="34"/>
      <c r="X38" s="88">
        <f t="shared" si="15"/>
        <v>0.89</v>
      </c>
      <c r="Y38" s="88">
        <f t="shared" si="0"/>
        <v>0</v>
      </c>
      <c r="Z38" s="88" t="e">
        <f t="shared" si="1"/>
        <v>#DIV/0!</v>
      </c>
      <c r="AA38" s="88">
        <f t="shared" si="2"/>
        <v>0</v>
      </c>
      <c r="AB38" s="88" t="e">
        <f t="shared" si="3"/>
        <v>#DIV/0!</v>
      </c>
      <c r="AC38" s="88" t="e">
        <f t="shared" si="4"/>
        <v>#DIV/0!</v>
      </c>
      <c r="AD38" s="88" t="e">
        <f t="shared" si="8"/>
        <v>#DIV/0!</v>
      </c>
      <c r="AE38" s="88" t="e">
        <f t="shared" si="5"/>
        <v>#DIV/0!</v>
      </c>
      <c r="AF38"/>
    </row>
    <row r="39" spans="2:32" x14ac:dyDescent="0.2">
      <c r="B39" s="74"/>
      <c r="C39" s="74"/>
      <c r="D39" s="74"/>
      <c r="E39" s="74"/>
      <c r="F39" s="74"/>
      <c r="G39" s="74"/>
      <c r="H39" s="74"/>
      <c r="I39" s="74"/>
      <c r="J39" s="101" t="str">
        <f t="shared" si="16"/>
        <v/>
      </c>
      <c r="K39" s="86" t="str">
        <f t="shared" si="9"/>
        <v/>
      </c>
      <c r="L39" s="86" t="str">
        <f t="shared" si="10"/>
        <v/>
      </c>
      <c r="M39" s="86" t="str">
        <f t="shared" si="11"/>
        <v/>
      </c>
      <c r="N39" s="86" t="str">
        <f t="shared" si="12"/>
        <v/>
      </c>
      <c r="O39" s="86" t="str">
        <f t="shared" ca="1" si="13"/>
        <v/>
      </c>
      <c r="P39" s="87" t="str">
        <f t="shared" si="14"/>
        <v/>
      </c>
      <c r="Q39" s="2"/>
      <c r="R39" s="20" t="s">
        <v>33</v>
      </c>
      <c r="S39" s="13" t="s">
        <v>121</v>
      </c>
      <c r="T39" s="83">
        <v>6.3775960273058832E-2</v>
      </c>
      <c r="U39" s="34"/>
      <c r="V39" s="34"/>
      <c r="X39" s="88">
        <f t="shared" si="15"/>
        <v>0.89</v>
      </c>
      <c r="Y39" s="88">
        <f t="shared" si="0"/>
        <v>0</v>
      </c>
      <c r="Z39" s="88" t="e">
        <f t="shared" si="1"/>
        <v>#DIV/0!</v>
      </c>
      <c r="AA39" s="88">
        <f t="shared" si="2"/>
        <v>0</v>
      </c>
      <c r="AB39" s="88" t="e">
        <f t="shared" si="3"/>
        <v>#DIV/0!</v>
      </c>
      <c r="AC39" s="88" t="e">
        <f t="shared" si="4"/>
        <v>#DIV/0!</v>
      </c>
      <c r="AD39" s="88" t="e">
        <f t="shared" si="8"/>
        <v>#DIV/0!</v>
      </c>
      <c r="AE39" s="88" t="e">
        <f t="shared" si="5"/>
        <v>#DIV/0!</v>
      </c>
      <c r="AF39"/>
    </row>
    <row r="40" spans="2:32" x14ac:dyDescent="0.2">
      <c r="B40" s="74"/>
      <c r="C40" s="74"/>
      <c r="D40" s="74"/>
      <c r="E40" s="74"/>
      <c r="F40" s="74"/>
      <c r="G40" s="74"/>
      <c r="H40" s="74"/>
      <c r="I40" s="74"/>
      <c r="J40" s="101" t="str">
        <f t="shared" si="16"/>
        <v/>
      </c>
      <c r="K40" s="86" t="str">
        <f t="shared" si="9"/>
        <v/>
      </c>
      <c r="L40" s="86" t="str">
        <f t="shared" si="10"/>
        <v/>
      </c>
      <c r="M40" s="86" t="str">
        <f t="shared" si="11"/>
        <v/>
      </c>
      <c r="N40" s="86" t="str">
        <f t="shared" si="12"/>
        <v/>
      </c>
      <c r="O40" s="86" t="str">
        <f t="shared" ca="1" si="13"/>
        <v/>
      </c>
      <c r="P40" s="87" t="str">
        <f t="shared" si="14"/>
        <v/>
      </c>
      <c r="Q40" s="2"/>
      <c r="R40" s="8" t="s">
        <v>34</v>
      </c>
      <c r="S40" s="9" t="s">
        <v>117</v>
      </c>
      <c r="T40" s="83">
        <v>5.8903308563490811E-2</v>
      </c>
      <c r="U40" s="34"/>
      <c r="V40" s="34"/>
      <c r="X40" s="88">
        <f t="shared" si="15"/>
        <v>0.89</v>
      </c>
      <c r="Y40" s="88">
        <f t="shared" si="0"/>
        <v>0</v>
      </c>
      <c r="Z40" s="88" t="e">
        <f t="shared" si="1"/>
        <v>#DIV/0!</v>
      </c>
      <c r="AA40" s="88">
        <f t="shared" si="2"/>
        <v>0</v>
      </c>
      <c r="AB40" s="88" t="e">
        <f t="shared" si="3"/>
        <v>#DIV/0!</v>
      </c>
      <c r="AC40" s="88" t="e">
        <f t="shared" si="4"/>
        <v>#DIV/0!</v>
      </c>
      <c r="AD40" s="88" t="e">
        <f t="shared" si="8"/>
        <v>#DIV/0!</v>
      </c>
      <c r="AE40" s="88" t="e">
        <f t="shared" si="5"/>
        <v>#DIV/0!</v>
      </c>
      <c r="AF40"/>
    </row>
    <row r="41" spans="2:32" x14ac:dyDescent="0.2">
      <c r="B41" s="74"/>
      <c r="C41" s="74"/>
      <c r="D41" s="74"/>
      <c r="E41" s="74"/>
      <c r="F41" s="74"/>
      <c r="G41" s="74"/>
      <c r="H41" s="74"/>
      <c r="I41" s="74"/>
      <c r="J41" s="101" t="str">
        <f t="shared" si="16"/>
        <v/>
      </c>
      <c r="K41" s="86" t="str">
        <f t="shared" si="9"/>
        <v/>
      </c>
      <c r="L41" s="86" t="str">
        <f t="shared" si="10"/>
        <v/>
      </c>
      <c r="M41" s="86" t="str">
        <f t="shared" si="11"/>
        <v/>
      </c>
      <c r="N41" s="86" t="str">
        <f t="shared" si="12"/>
        <v/>
      </c>
      <c r="O41" s="86" t="str">
        <f t="shared" ca="1" si="13"/>
        <v/>
      </c>
      <c r="P41" s="87" t="str">
        <f t="shared" si="14"/>
        <v/>
      </c>
      <c r="Q41" s="2"/>
      <c r="R41" s="8" t="s">
        <v>35</v>
      </c>
      <c r="S41" s="9" t="s">
        <v>122</v>
      </c>
      <c r="T41" s="83">
        <v>7.6448786136825556E-2</v>
      </c>
      <c r="U41" s="34"/>
      <c r="V41" s="34"/>
      <c r="X41" s="88">
        <f t="shared" si="15"/>
        <v>0.89</v>
      </c>
      <c r="Y41" s="88">
        <f t="shared" si="0"/>
        <v>0</v>
      </c>
      <c r="Z41" s="88" t="e">
        <f t="shared" si="1"/>
        <v>#DIV/0!</v>
      </c>
      <c r="AA41" s="88">
        <f t="shared" si="2"/>
        <v>0</v>
      </c>
      <c r="AB41" s="88" t="e">
        <f t="shared" si="3"/>
        <v>#DIV/0!</v>
      </c>
      <c r="AC41" s="88" t="e">
        <f t="shared" si="4"/>
        <v>#DIV/0!</v>
      </c>
      <c r="AD41" s="88" t="e">
        <f t="shared" si="8"/>
        <v>#DIV/0!</v>
      </c>
      <c r="AE41" s="88" t="e">
        <f t="shared" si="5"/>
        <v>#DIV/0!</v>
      </c>
      <c r="AF41"/>
    </row>
    <row r="42" spans="2:32" x14ac:dyDescent="0.2">
      <c r="B42" s="74"/>
      <c r="C42" s="74"/>
      <c r="D42" s="74"/>
      <c r="E42" s="74"/>
      <c r="F42" s="74"/>
      <c r="G42" s="74"/>
      <c r="H42" s="74"/>
      <c r="I42" s="74"/>
      <c r="J42" s="101" t="str">
        <f t="shared" si="16"/>
        <v/>
      </c>
      <c r="K42" s="86" t="str">
        <f t="shared" si="9"/>
        <v/>
      </c>
      <c r="L42" s="86" t="str">
        <f t="shared" si="10"/>
        <v/>
      </c>
      <c r="M42" s="86" t="str">
        <f t="shared" si="11"/>
        <v/>
      </c>
      <c r="N42" s="86" t="str">
        <f t="shared" si="12"/>
        <v/>
      </c>
      <c r="O42" s="86" t="str">
        <f t="shared" ca="1" si="13"/>
        <v/>
      </c>
      <c r="P42" s="87" t="str">
        <f t="shared" si="14"/>
        <v/>
      </c>
      <c r="Q42" s="2"/>
      <c r="R42" s="20" t="s">
        <v>36</v>
      </c>
      <c r="S42" s="13" t="s">
        <v>128</v>
      </c>
      <c r="T42" s="83">
        <v>9.0466535722329239E-2</v>
      </c>
      <c r="U42" s="34"/>
      <c r="V42" s="34"/>
      <c r="X42" s="88">
        <f t="shared" si="15"/>
        <v>0.89</v>
      </c>
      <c r="Y42" s="88">
        <f t="shared" si="0"/>
        <v>0</v>
      </c>
      <c r="Z42" s="88" t="e">
        <f t="shared" si="1"/>
        <v>#DIV/0!</v>
      </c>
      <c r="AA42" s="88">
        <f t="shared" si="2"/>
        <v>0</v>
      </c>
      <c r="AB42" s="88" t="e">
        <f t="shared" si="3"/>
        <v>#DIV/0!</v>
      </c>
      <c r="AC42" s="88" t="e">
        <f t="shared" si="4"/>
        <v>#DIV/0!</v>
      </c>
      <c r="AD42" s="88" t="e">
        <f t="shared" si="8"/>
        <v>#DIV/0!</v>
      </c>
      <c r="AE42" s="88" t="e">
        <f t="shared" si="5"/>
        <v>#DIV/0!</v>
      </c>
      <c r="AF42"/>
    </row>
    <row r="43" spans="2:32" x14ac:dyDescent="0.2">
      <c r="B43" s="74"/>
      <c r="C43" s="74"/>
      <c r="D43" s="74"/>
      <c r="E43" s="74"/>
      <c r="F43" s="74"/>
      <c r="G43" s="74"/>
      <c r="H43" s="74"/>
      <c r="I43" s="74"/>
      <c r="J43" s="101" t="str">
        <f t="shared" si="16"/>
        <v/>
      </c>
      <c r="K43" s="86" t="str">
        <f t="shared" si="9"/>
        <v/>
      </c>
      <c r="L43" s="86" t="str">
        <f t="shared" si="10"/>
        <v/>
      </c>
      <c r="M43" s="86" t="str">
        <f t="shared" si="11"/>
        <v/>
      </c>
      <c r="N43" s="86" t="str">
        <f t="shared" si="12"/>
        <v/>
      </c>
      <c r="O43" s="86" t="str">
        <f t="shared" ca="1" si="13"/>
        <v/>
      </c>
      <c r="P43" s="87" t="str">
        <f t="shared" si="14"/>
        <v/>
      </c>
      <c r="Q43" s="2"/>
      <c r="R43" s="8" t="s">
        <v>37</v>
      </c>
      <c r="S43" s="9" t="s">
        <v>118</v>
      </c>
      <c r="T43" s="83">
        <v>6.1689889312342906E-2</v>
      </c>
      <c r="U43" s="34"/>
      <c r="V43" s="34"/>
      <c r="X43" s="88">
        <f>IF($F$19="N",0.89,1)</f>
        <v>0.89</v>
      </c>
      <c r="Y43" s="88">
        <f t="shared" si="0"/>
        <v>0</v>
      </c>
      <c r="Z43" s="88" t="e">
        <f t="shared" si="1"/>
        <v>#DIV/0!</v>
      </c>
      <c r="AA43" s="88">
        <f t="shared" si="2"/>
        <v>0</v>
      </c>
      <c r="AB43" s="88" t="e">
        <f t="shared" si="3"/>
        <v>#DIV/0!</v>
      </c>
      <c r="AC43" s="88" t="e">
        <f t="shared" si="4"/>
        <v>#DIV/0!</v>
      </c>
      <c r="AD43" s="88" t="e">
        <f t="shared" si="8"/>
        <v>#DIV/0!</v>
      </c>
      <c r="AE43" s="88" t="e">
        <f t="shared" si="5"/>
        <v>#DIV/0!</v>
      </c>
      <c r="AF43"/>
    </row>
    <row r="44" spans="2:32" x14ac:dyDescent="0.2">
      <c r="B44" s="74"/>
      <c r="C44" s="74"/>
      <c r="D44" s="74"/>
      <c r="E44" s="74"/>
      <c r="F44" s="74"/>
      <c r="G44" s="74"/>
      <c r="H44" s="74"/>
      <c r="I44" s="74"/>
      <c r="J44" s="101" t="str">
        <f t="shared" si="16"/>
        <v/>
      </c>
      <c r="K44" s="86" t="str">
        <f t="shared" si="9"/>
        <v/>
      </c>
      <c r="L44" s="86" t="str">
        <f t="shared" si="10"/>
        <v/>
      </c>
      <c r="M44" s="86" t="str">
        <f t="shared" si="11"/>
        <v/>
      </c>
      <c r="N44" s="86" t="str">
        <f t="shared" si="12"/>
        <v/>
      </c>
      <c r="O44" s="86" t="str">
        <f t="shared" ca="1" si="13"/>
        <v/>
      </c>
      <c r="P44" s="87" t="str">
        <f t="shared" si="14"/>
        <v/>
      </c>
      <c r="Q44" s="2"/>
      <c r="R44" s="8" t="s">
        <v>38</v>
      </c>
      <c r="S44" s="9" t="s">
        <v>126</v>
      </c>
      <c r="T44" s="83">
        <v>6.9731238160408562E-2</v>
      </c>
      <c r="U44" s="34"/>
      <c r="V44" s="34"/>
      <c r="X44" s="88">
        <f t="shared" si="15"/>
        <v>0.89</v>
      </c>
      <c r="Y44" s="88">
        <f t="shared" si="0"/>
        <v>0</v>
      </c>
      <c r="Z44" s="88" t="e">
        <f t="shared" si="1"/>
        <v>#DIV/0!</v>
      </c>
      <c r="AA44" s="88">
        <f t="shared" si="2"/>
        <v>0</v>
      </c>
      <c r="AB44" s="88" t="e">
        <f t="shared" si="3"/>
        <v>#DIV/0!</v>
      </c>
      <c r="AC44" s="88" t="e">
        <f t="shared" si="4"/>
        <v>#DIV/0!</v>
      </c>
      <c r="AD44" s="88" t="e">
        <f t="shared" si="8"/>
        <v>#DIV/0!</v>
      </c>
      <c r="AE44" s="88" t="e">
        <f t="shared" si="5"/>
        <v>#DIV/0!</v>
      </c>
      <c r="AF44"/>
    </row>
    <row r="45" spans="2:32" x14ac:dyDescent="0.2">
      <c r="B45" s="74"/>
      <c r="C45" s="74"/>
      <c r="D45" s="74"/>
      <c r="E45" s="74"/>
      <c r="F45" s="74"/>
      <c r="G45" s="74"/>
      <c r="H45" s="74"/>
      <c r="I45" s="74"/>
      <c r="J45" s="101" t="str">
        <f t="shared" si="16"/>
        <v/>
      </c>
      <c r="K45" s="86" t="str">
        <f t="shared" si="9"/>
        <v/>
      </c>
      <c r="L45" s="86" t="str">
        <f t="shared" si="10"/>
        <v/>
      </c>
      <c r="M45" s="86" t="str">
        <f t="shared" si="11"/>
        <v/>
      </c>
      <c r="N45" s="86" t="str">
        <f t="shared" si="12"/>
        <v/>
      </c>
      <c r="O45" s="86" t="str">
        <f t="shared" ca="1" si="13"/>
        <v/>
      </c>
      <c r="P45" s="87" t="str">
        <f t="shared" si="14"/>
        <v/>
      </c>
      <c r="Q45" s="2"/>
      <c r="R45" s="8" t="s">
        <v>39</v>
      </c>
      <c r="S45" s="9" t="s">
        <v>123</v>
      </c>
      <c r="T45" s="83">
        <v>7.7934274801901279E-2</v>
      </c>
      <c r="U45" s="34"/>
      <c r="V45" s="34"/>
      <c r="X45" s="88">
        <f t="shared" si="15"/>
        <v>0.89</v>
      </c>
      <c r="Y45" s="88">
        <f t="shared" si="0"/>
        <v>0</v>
      </c>
      <c r="Z45" s="88" t="e">
        <f t="shared" si="1"/>
        <v>#DIV/0!</v>
      </c>
      <c r="AA45" s="88">
        <f t="shared" si="2"/>
        <v>0</v>
      </c>
      <c r="AB45" s="88" t="e">
        <f t="shared" si="3"/>
        <v>#DIV/0!</v>
      </c>
      <c r="AC45" s="88" t="e">
        <f t="shared" si="4"/>
        <v>#DIV/0!</v>
      </c>
      <c r="AD45" s="88" t="e">
        <f t="shared" si="8"/>
        <v>#DIV/0!</v>
      </c>
      <c r="AE45" s="88" t="e">
        <f t="shared" si="5"/>
        <v>#DIV/0!</v>
      </c>
      <c r="AF45"/>
    </row>
    <row r="46" spans="2:32" x14ac:dyDescent="0.2">
      <c r="B46" s="74"/>
      <c r="C46" s="74"/>
      <c r="D46" s="74"/>
      <c r="E46" s="74"/>
      <c r="F46" s="74"/>
      <c r="G46" s="74"/>
      <c r="H46" s="74"/>
      <c r="I46" s="74"/>
      <c r="J46" s="101" t="str">
        <f t="shared" si="16"/>
        <v/>
      </c>
      <c r="K46" s="86" t="str">
        <f t="shared" si="9"/>
        <v/>
      </c>
      <c r="L46" s="86" t="str">
        <f t="shared" si="10"/>
        <v/>
      </c>
      <c r="M46" s="86" t="str">
        <f t="shared" si="11"/>
        <v/>
      </c>
      <c r="N46" s="86" t="str">
        <f t="shared" si="12"/>
        <v/>
      </c>
      <c r="O46" s="86" t="str">
        <f t="shared" ca="1" si="13"/>
        <v/>
      </c>
      <c r="P46" s="87" t="str">
        <f t="shared" si="14"/>
        <v/>
      </c>
      <c r="Q46" s="2"/>
      <c r="R46" s="8" t="s">
        <v>40</v>
      </c>
      <c r="S46" s="9" t="s">
        <v>129</v>
      </c>
      <c r="T46" s="83">
        <v>9.3566566244534369E-2</v>
      </c>
      <c r="U46" s="34"/>
      <c r="V46" s="34"/>
      <c r="X46" s="88">
        <f t="shared" si="15"/>
        <v>0.89</v>
      </c>
      <c r="Y46" s="88">
        <f t="shared" si="0"/>
        <v>0</v>
      </c>
      <c r="Z46" s="88" t="e">
        <f t="shared" si="1"/>
        <v>#DIV/0!</v>
      </c>
      <c r="AA46" s="88">
        <f t="shared" si="2"/>
        <v>0</v>
      </c>
      <c r="AB46" s="88" t="e">
        <f t="shared" si="3"/>
        <v>#DIV/0!</v>
      </c>
      <c r="AC46" s="88" t="e">
        <f t="shared" si="4"/>
        <v>#DIV/0!</v>
      </c>
      <c r="AD46" s="88" t="e">
        <f t="shared" si="8"/>
        <v>#DIV/0!</v>
      </c>
      <c r="AE46" s="88" t="e">
        <f t="shared" si="5"/>
        <v>#DIV/0!</v>
      </c>
      <c r="AF46"/>
    </row>
    <row r="47" spans="2:32" x14ac:dyDescent="0.2">
      <c r="B47" s="74"/>
      <c r="C47" s="74"/>
      <c r="D47" s="74"/>
      <c r="E47" s="74"/>
      <c r="F47" s="74"/>
      <c r="G47" s="74"/>
      <c r="H47" s="74"/>
      <c r="I47" s="74"/>
      <c r="J47" s="101" t="str">
        <f t="shared" si="16"/>
        <v/>
      </c>
      <c r="K47" s="86" t="str">
        <f t="shared" si="9"/>
        <v/>
      </c>
      <c r="L47" s="86" t="str">
        <f t="shared" si="10"/>
        <v/>
      </c>
      <c r="M47" s="86" t="str">
        <f t="shared" si="11"/>
        <v/>
      </c>
      <c r="N47" s="86" t="str">
        <f t="shared" si="12"/>
        <v/>
      </c>
      <c r="O47" s="86" t="str">
        <f t="shared" ca="1" si="13"/>
        <v/>
      </c>
      <c r="P47" s="87" t="str">
        <f t="shared" si="14"/>
        <v/>
      </c>
      <c r="Q47" s="2"/>
      <c r="R47" s="20" t="s">
        <v>41</v>
      </c>
      <c r="S47" s="13" t="s">
        <v>130</v>
      </c>
      <c r="T47" s="83">
        <v>0.11062557027049956</v>
      </c>
      <c r="U47" s="34"/>
      <c r="V47" s="34"/>
      <c r="X47" s="88">
        <f t="shared" si="15"/>
        <v>0.89</v>
      </c>
      <c r="Y47" s="88">
        <f t="shared" si="0"/>
        <v>0</v>
      </c>
      <c r="Z47" s="88" t="e">
        <f t="shared" si="1"/>
        <v>#DIV/0!</v>
      </c>
      <c r="AA47" s="88">
        <f t="shared" si="2"/>
        <v>0</v>
      </c>
      <c r="AB47" s="88" t="e">
        <f t="shared" si="3"/>
        <v>#DIV/0!</v>
      </c>
      <c r="AC47" s="88" t="e">
        <f t="shared" si="4"/>
        <v>#DIV/0!</v>
      </c>
      <c r="AD47" s="88" t="e">
        <f t="shared" si="8"/>
        <v>#DIV/0!</v>
      </c>
      <c r="AE47" s="88" t="e">
        <f t="shared" si="5"/>
        <v>#DIV/0!</v>
      </c>
      <c r="AF47"/>
    </row>
    <row r="48" spans="2:32" x14ac:dyDescent="0.2">
      <c r="B48" s="74"/>
      <c r="C48" s="74"/>
      <c r="D48" s="74"/>
      <c r="E48" s="74"/>
      <c r="F48" s="74"/>
      <c r="G48" s="74"/>
      <c r="H48" s="74"/>
      <c r="I48" s="74"/>
      <c r="J48" s="101" t="str">
        <f t="shared" si="16"/>
        <v/>
      </c>
      <c r="K48" s="86" t="str">
        <f t="shared" si="9"/>
        <v/>
      </c>
      <c r="L48" s="86" t="str">
        <f t="shared" si="10"/>
        <v/>
      </c>
      <c r="M48" s="86" t="str">
        <f t="shared" si="11"/>
        <v/>
      </c>
      <c r="N48" s="86" t="str">
        <f t="shared" si="12"/>
        <v/>
      </c>
      <c r="O48" s="86" t="str">
        <f t="shared" ca="1" si="13"/>
        <v/>
      </c>
      <c r="P48" s="87" t="str">
        <f t="shared" si="14"/>
        <v/>
      </c>
      <c r="Q48" s="2"/>
      <c r="R48" s="18" t="s">
        <v>42</v>
      </c>
      <c r="S48" s="19" t="s">
        <v>131</v>
      </c>
      <c r="T48" s="83">
        <v>9.9250713286108946E-2</v>
      </c>
      <c r="U48" s="34"/>
      <c r="V48" s="34"/>
      <c r="X48" s="88">
        <f t="shared" si="15"/>
        <v>0.89</v>
      </c>
      <c r="Y48" s="88">
        <f t="shared" si="0"/>
        <v>0</v>
      </c>
      <c r="Z48" s="88" t="e">
        <f t="shared" si="1"/>
        <v>#DIV/0!</v>
      </c>
      <c r="AA48" s="88">
        <f t="shared" si="2"/>
        <v>0</v>
      </c>
      <c r="AB48" s="88" t="e">
        <f t="shared" si="3"/>
        <v>#DIV/0!</v>
      </c>
      <c r="AC48" s="88" t="e">
        <f t="shared" si="4"/>
        <v>#DIV/0!</v>
      </c>
      <c r="AD48" s="88" t="e">
        <f t="shared" si="8"/>
        <v>#DIV/0!</v>
      </c>
      <c r="AE48" s="88" t="e">
        <f t="shared" si="5"/>
        <v>#DIV/0!</v>
      </c>
      <c r="AF48"/>
    </row>
    <row r="49" spans="2:32" x14ac:dyDescent="0.2">
      <c r="B49" s="74"/>
      <c r="C49" s="74"/>
      <c r="D49" s="74"/>
      <c r="E49" s="74"/>
      <c r="F49" s="74"/>
      <c r="G49" s="74"/>
      <c r="H49" s="74"/>
      <c r="I49" s="74"/>
      <c r="J49" s="101" t="str">
        <f t="shared" si="16"/>
        <v/>
      </c>
      <c r="K49" s="86" t="str">
        <f t="shared" si="9"/>
        <v/>
      </c>
      <c r="L49" s="86" t="str">
        <f t="shared" si="10"/>
        <v/>
      </c>
      <c r="M49" s="86" t="str">
        <f t="shared" si="11"/>
        <v/>
      </c>
      <c r="N49" s="86" t="str">
        <f t="shared" si="12"/>
        <v/>
      </c>
      <c r="O49" s="86" t="str">
        <f t="shared" ca="1" si="13"/>
        <v/>
      </c>
      <c r="P49" s="87" t="str">
        <f t="shared" si="14"/>
        <v/>
      </c>
      <c r="Q49" s="2"/>
      <c r="R49" s="18" t="s">
        <v>43</v>
      </c>
      <c r="S49" s="19" t="s">
        <v>132</v>
      </c>
      <c r="T49" s="83">
        <v>0.11738871357414878</v>
      </c>
      <c r="U49" s="34"/>
      <c r="V49" s="34"/>
      <c r="X49" s="88">
        <f t="shared" si="15"/>
        <v>0.89</v>
      </c>
      <c r="Y49" s="88">
        <f t="shared" si="0"/>
        <v>0</v>
      </c>
      <c r="Z49" s="88" t="e">
        <f t="shared" si="1"/>
        <v>#DIV/0!</v>
      </c>
      <c r="AA49" s="88">
        <f t="shared" si="2"/>
        <v>0</v>
      </c>
      <c r="AB49" s="88" t="e">
        <f t="shared" si="3"/>
        <v>#DIV/0!</v>
      </c>
      <c r="AC49" s="88" t="e">
        <f t="shared" si="4"/>
        <v>#DIV/0!</v>
      </c>
      <c r="AD49" s="88" t="e">
        <f t="shared" si="8"/>
        <v>#DIV/0!</v>
      </c>
      <c r="AE49" s="88" t="e">
        <f t="shared" si="5"/>
        <v>#DIV/0!</v>
      </c>
      <c r="AF49"/>
    </row>
    <row r="50" spans="2:32" x14ac:dyDescent="0.2">
      <c r="B50" s="74"/>
      <c r="C50" s="74"/>
      <c r="D50" s="74"/>
      <c r="E50" s="74"/>
      <c r="F50" s="74"/>
      <c r="G50" s="74"/>
      <c r="H50" s="74"/>
      <c r="I50" s="74"/>
      <c r="J50" s="101" t="str">
        <f t="shared" si="16"/>
        <v/>
      </c>
      <c r="K50" s="86" t="str">
        <f t="shared" si="9"/>
        <v/>
      </c>
      <c r="L50" s="86" t="str">
        <f t="shared" si="10"/>
        <v/>
      </c>
      <c r="M50" s="86" t="str">
        <f t="shared" si="11"/>
        <v/>
      </c>
      <c r="N50" s="86" t="str">
        <f t="shared" si="12"/>
        <v/>
      </c>
      <c r="O50" s="86" t="str">
        <f t="shared" ca="1" si="13"/>
        <v/>
      </c>
      <c r="P50" s="87" t="str">
        <f t="shared" si="14"/>
        <v/>
      </c>
      <c r="Q50" s="2"/>
      <c r="R50" s="8" t="s">
        <v>44</v>
      </c>
      <c r="S50" s="9" t="s">
        <v>133</v>
      </c>
      <c r="T50" s="83">
        <v>9.9795712080433557E-2</v>
      </c>
      <c r="U50" s="34"/>
      <c r="V50" s="34"/>
      <c r="X50" s="88">
        <f t="shared" si="15"/>
        <v>0.89</v>
      </c>
      <c r="Y50" s="88">
        <f t="shared" si="0"/>
        <v>0</v>
      </c>
      <c r="Z50" s="88" t="e">
        <f t="shared" si="1"/>
        <v>#DIV/0!</v>
      </c>
      <c r="AA50" s="88">
        <f t="shared" si="2"/>
        <v>0</v>
      </c>
      <c r="AB50" s="88" t="e">
        <f t="shared" si="3"/>
        <v>#DIV/0!</v>
      </c>
      <c r="AC50" s="88" t="e">
        <f t="shared" si="4"/>
        <v>#DIV/0!</v>
      </c>
      <c r="AD50" s="88" t="e">
        <f t="shared" si="8"/>
        <v>#DIV/0!</v>
      </c>
      <c r="AE50" s="88" t="e">
        <f t="shared" si="5"/>
        <v>#DIV/0!</v>
      </c>
      <c r="AF50"/>
    </row>
    <row r="51" spans="2:32" x14ac:dyDescent="0.2">
      <c r="B51" s="74"/>
      <c r="C51" s="74"/>
      <c r="D51" s="74"/>
      <c r="E51" s="74"/>
      <c r="F51" s="74"/>
      <c r="G51" s="74"/>
      <c r="H51" s="74"/>
      <c r="I51" s="74"/>
      <c r="J51" s="101" t="str">
        <f t="shared" si="16"/>
        <v/>
      </c>
      <c r="K51" s="86" t="str">
        <f t="shared" si="9"/>
        <v/>
      </c>
      <c r="L51" s="86" t="str">
        <f t="shared" si="10"/>
        <v/>
      </c>
      <c r="M51" s="86" t="str">
        <f t="shared" si="11"/>
        <v/>
      </c>
      <c r="N51" s="86" t="str">
        <f t="shared" si="12"/>
        <v/>
      </c>
      <c r="O51" s="86" t="str">
        <f t="shared" ca="1" si="13"/>
        <v/>
      </c>
      <c r="P51" s="87" t="str">
        <f t="shared" si="14"/>
        <v/>
      </c>
      <c r="Q51" s="2"/>
      <c r="R51" s="8" t="s">
        <v>45</v>
      </c>
      <c r="S51" s="9" t="s">
        <v>134</v>
      </c>
      <c r="T51" s="83">
        <v>0.13204628737212587</v>
      </c>
      <c r="U51" s="34"/>
      <c r="V51" s="34"/>
      <c r="X51" s="88">
        <f t="shared" si="15"/>
        <v>0.89</v>
      </c>
      <c r="Y51" s="88">
        <f t="shared" si="0"/>
        <v>0</v>
      </c>
      <c r="Z51" s="88" t="e">
        <f t="shared" si="1"/>
        <v>#DIV/0!</v>
      </c>
      <c r="AA51" s="88">
        <f t="shared" si="2"/>
        <v>0</v>
      </c>
      <c r="AB51" s="88" t="e">
        <f t="shared" si="3"/>
        <v>#DIV/0!</v>
      </c>
      <c r="AC51" s="88" t="e">
        <f t="shared" si="4"/>
        <v>#DIV/0!</v>
      </c>
      <c r="AD51" s="88" t="e">
        <f t="shared" si="8"/>
        <v>#DIV/0!</v>
      </c>
      <c r="AE51" s="88" t="e">
        <f t="shared" si="5"/>
        <v>#DIV/0!</v>
      </c>
      <c r="AF51"/>
    </row>
    <row r="52" spans="2:32" x14ac:dyDescent="0.2">
      <c r="B52" s="74"/>
      <c r="C52" s="74"/>
      <c r="D52" s="74"/>
      <c r="E52" s="74"/>
      <c r="F52" s="74"/>
      <c r="G52" s="74"/>
      <c r="H52" s="74"/>
      <c r="I52" s="74"/>
      <c r="J52" s="101" t="str">
        <f t="shared" si="16"/>
        <v/>
      </c>
      <c r="K52" s="86" t="str">
        <f t="shared" si="9"/>
        <v/>
      </c>
      <c r="L52" s="86" t="str">
        <f t="shared" si="10"/>
        <v/>
      </c>
      <c r="M52" s="86" t="str">
        <f t="shared" si="11"/>
        <v/>
      </c>
      <c r="N52" s="86" t="str">
        <f t="shared" si="12"/>
        <v/>
      </c>
      <c r="O52" s="86" t="str">
        <f t="shared" ca="1" si="13"/>
        <v/>
      </c>
      <c r="P52" s="87" t="str">
        <f t="shared" si="14"/>
        <v/>
      </c>
      <c r="Q52" s="2"/>
      <c r="R52" s="20" t="s">
        <v>46</v>
      </c>
      <c r="S52" s="13" t="s">
        <v>135</v>
      </c>
      <c r="T52" s="83">
        <v>0.16573142273064112</v>
      </c>
      <c r="U52" s="34"/>
      <c r="V52" s="34"/>
      <c r="X52" s="88">
        <f t="shared" si="15"/>
        <v>0.89</v>
      </c>
      <c r="Y52" s="88">
        <f t="shared" si="0"/>
        <v>0</v>
      </c>
      <c r="Z52" s="88" t="e">
        <f t="shared" si="1"/>
        <v>#DIV/0!</v>
      </c>
      <c r="AA52" s="88">
        <f t="shared" si="2"/>
        <v>0</v>
      </c>
      <c r="AB52" s="88" t="e">
        <f t="shared" si="3"/>
        <v>#DIV/0!</v>
      </c>
      <c r="AC52" s="88" t="e">
        <f t="shared" si="4"/>
        <v>#DIV/0!</v>
      </c>
      <c r="AD52" s="88" t="e">
        <f t="shared" si="8"/>
        <v>#DIV/0!</v>
      </c>
      <c r="AE52" s="88" t="e">
        <f t="shared" si="5"/>
        <v>#DIV/0!</v>
      </c>
      <c r="AF52"/>
    </row>
    <row r="53" spans="2:32" x14ac:dyDescent="0.2">
      <c r="B53" s="74"/>
      <c r="C53" s="74"/>
      <c r="D53" s="74"/>
      <c r="E53" s="74"/>
      <c r="F53" s="74"/>
      <c r="G53" s="74"/>
      <c r="H53" s="74"/>
      <c r="I53" s="74"/>
      <c r="J53" s="101" t="str">
        <f t="shared" si="16"/>
        <v/>
      </c>
      <c r="K53" s="86" t="str">
        <f t="shared" si="9"/>
        <v/>
      </c>
      <c r="L53" s="86" t="str">
        <f t="shared" si="10"/>
        <v/>
      </c>
      <c r="M53" s="86" t="str">
        <f t="shared" si="11"/>
        <v/>
      </c>
      <c r="N53" s="86" t="str">
        <f t="shared" si="12"/>
        <v/>
      </c>
      <c r="O53" s="86" t="str">
        <f t="shared" ca="1" si="13"/>
        <v/>
      </c>
      <c r="P53" s="87" t="str">
        <f t="shared" si="14"/>
        <v/>
      </c>
      <c r="Q53" s="2"/>
      <c r="R53" s="8" t="s">
        <v>47</v>
      </c>
      <c r="S53" s="9" t="s">
        <v>136</v>
      </c>
      <c r="T53" s="83">
        <v>0.10069319281337602</v>
      </c>
      <c r="U53" s="34"/>
      <c r="V53" s="34"/>
      <c r="X53" s="88">
        <f t="shared" si="15"/>
        <v>0.89</v>
      </c>
      <c r="Y53" s="88">
        <f t="shared" si="0"/>
        <v>0</v>
      </c>
      <c r="Z53" s="88" t="e">
        <f t="shared" si="1"/>
        <v>#DIV/0!</v>
      </c>
      <c r="AA53" s="88">
        <f t="shared" si="2"/>
        <v>0</v>
      </c>
      <c r="AB53" s="88" t="e">
        <f t="shared" si="3"/>
        <v>#DIV/0!</v>
      </c>
      <c r="AC53" s="88" t="e">
        <f t="shared" si="4"/>
        <v>#DIV/0!</v>
      </c>
      <c r="AD53" s="88" t="e">
        <f t="shared" si="8"/>
        <v>#DIV/0!</v>
      </c>
      <c r="AE53" s="88" t="e">
        <f t="shared" si="5"/>
        <v>#DIV/0!</v>
      </c>
      <c r="AF53"/>
    </row>
    <row r="54" spans="2:32" x14ac:dyDescent="0.2">
      <c r="B54" s="74"/>
      <c r="C54" s="74"/>
      <c r="D54" s="74"/>
      <c r="E54" s="74"/>
      <c r="F54" s="74"/>
      <c r="G54" s="74"/>
      <c r="H54" s="74"/>
      <c r="I54" s="74"/>
      <c r="J54" s="101" t="str">
        <f t="shared" si="16"/>
        <v/>
      </c>
      <c r="K54" s="86" t="str">
        <f t="shared" si="9"/>
        <v/>
      </c>
      <c r="L54" s="86" t="str">
        <f t="shared" si="10"/>
        <v/>
      </c>
      <c r="M54" s="86" t="str">
        <f t="shared" si="11"/>
        <v/>
      </c>
      <c r="N54" s="86" t="str">
        <f t="shared" si="12"/>
        <v/>
      </c>
      <c r="O54" s="86" t="str">
        <f t="shared" ca="1" si="13"/>
        <v/>
      </c>
      <c r="P54" s="87" t="str">
        <f t="shared" si="14"/>
        <v/>
      </c>
      <c r="Q54" s="2"/>
      <c r="R54" s="8" t="s">
        <v>48</v>
      </c>
      <c r="S54" s="9" t="s">
        <v>137</v>
      </c>
      <c r="T54" s="83">
        <v>0.13379101642653057</v>
      </c>
      <c r="U54" s="34"/>
      <c r="V54" s="34"/>
      <c r="X54" s="88">
        <f>IF($F$19="N",0.89,1)</f>
        <v>0.89</v>
      </c>
      <c r="Y54" s="88">
        <f t="shared" si="0"/>
        <v>0</v>
      </c>
      <c r="Z54" s="88" t="e">
        <f t="shared" si="1"/>
        <v>#DIV/0!</v>
      </c>
      <c r="AA54" s="88">
        <f t="shared" si="2"/>
        <v>0</v>
      </c>
      <c r="AB54" s="88" t="e">
        <f t="shared" si="3"/>
        <v>#DIV/0!</v>
      </c>
      <c r="AC54" s="88" t="e">
        <f t="shared" si="4"/>
        <v>#DIV/0!</v>
      </c>
      <c r="AD54" s="88" t="e">
        <f t="shared" si="8"/>
        <v>#DIV/0!</v>
      </c>
      <c r="AE54" s="88" t="e">
        <f t="shared" si="5"/>
        <v>#DIV/0!</v>
      </c>
      <c r="AF54"/>
    </row>
    <row r="55" spans="2:32" x14ac:dyDescent="0.2">
      <c r="B55" s="74"/>
      <c r="C55" s="74"/>
      <c r="D55" s="74"/>
      <c r="E55" s="74"/>
      <c r="F55" s="74"/>
      <c r="G55" s="74"/>
      <c r="H55" s="74"/>
      <c r="I55" s="74"/>
      <c r="J55" s="101" t="str">
        <f t="shared" si="16"/>
        <v/>
      </c>
      <c r="K55" s="86" t="str">
        <f t="shared" si="9"/>
        <v/>
      </c>
      <c r="L55" s="86" t="str">
        <f t="shared" si="10"/>
        <v/>
      </c>
      <c r="M55" s="86" t="str">
        <f t="shared" si="11"/>
        <v/>
      </c>
      <c r="N55" s="86" t="str">
        <f t="shared" si="12"/>
        <v/>
      </c>
      <c r="O55" s="86" t="str">
        <f t="shared" ca="1" si="13"/>
        <v/>
      </c>
      <c r="P55" s="87" t="str">
        <f t="shared" si="14"/>
        <v/>
      </c>
      <c r="Q55" s="2"/>
      <c r="R55" s="20" t="s">
        <v>49</v>
      </c>
      <c r="S55" s="13" t="s">
        <v>138</v>
      </c>
      <c r="T55" s="83">
        <v>0.16915427712003175</v>
      </c>
      <c r="U55" s="34"/>
      <c r="V55" s="34"/>
      <c r="X55" s="88">
        <f t="shared" si="15"/>
        <v>0.89</v>
      </c>
      <c r="Y55" s="88">
        <f t="shared" ref="Y55:Y86" si="17">C55+(75*D55/2000)</f>
        <v>0</v>
      </c>
      <c r="Z55" s="88" t="e">
        <f t="shared" ref="Z55:Z86" si="18">Y55/B55</f>
        <v>#DIV/0!</v>
      </c>
      <c r="AA55" s="88">
        <f t="shared" ref="AA55:AA86" si="19">IFERROR(MATCH(H55,$R$24:$R$107,0),0)</f>
        <v>0</v>
      </c>
      <c r="AB55" s="88" t="e">
        <f t="shared" ref="AB55:AB86" si="20">0.473*EXP(0.133*Z55)</f>
        <v>#DIV/0!</v>
      </c>
      <c r="AC55" s="88" t="e">
        <f t="shared" si="4"/>
        <v>#DIV/0!</v>
      </c>
      <c r="AD55" s="88" t="e">
        <f t="shared" si="8"/>
        <v>#DIV/0!</v>
      </c>
      <c r="AE55" s="88" t="e">
        <f t="shared" ref="AE55:AE86" si="21">AD55-(0.284*E55/1000)-0.442</f>
        <v>#DIV/0!</v>
      </c>
      <c r="AF55"/>
    </row>
    <row r="56" spans="2:32" x14ac:dyDescent="0.2">
      <c r="B56" s="74"/>
      <c r="C56" s="74"/>
      <c r="D56" s="74"/>
      <c r="E56" s="74"/>
      <c r="F56" s="74"/>
      <c r="G56" s="74"/>
      <c r="H56" s="74"/>
      <c r="I56" s="74"/>
      <c r="J56" s="101" t="str">
        <f t="shared" si="16"/>
        <v/>
      </c>
      <c r="K56" s="86" t="str">
        <f t="shared" si="9"/>
        <v/>
      </c>
      <c r="L56" s="86" t="str">
        <f t="shared" si="10"/>
        <v/>
      </c>
      <c r="M56" s="86" t="str">
        <f t="shared" si="11"/>
        <v/>
      </c>
      <c r="N56" s="86" t="str">
        <f t="shared" si="12"/>
        <v/>
      </c>
      <c r="O56" s="86" t="str">
        <f t="shared" ca="1" si="13"/>
        <v/>
      </c>
      <c r="P56" s="87" t="str">
        <f t="shared" si="14"/>
        <v/>
      </c>
      <c r="Q56" s="2"/>
      <c r="R56" s="18" t="s">
        <v>50</v>
      </c>
      <c r="S56" s="19" t="s">
        <v>139</v>
      </c>
      <c r="T56" s="83">
        <v>0.14112251585885427</v>
      </c>
      <c r="U56" s="34"/>
      <c r="V56" s="34"/>
      <c r="X56" s="88">
        <f t="shared" si="15"/>
        <v>0.89</v>
      </c>
      <c r="Y56" s="88">
        <f t="shared" si="17"/>
        <v>0</v>
      </c>
      <c r="Z56" s="88" t="e">
        <f t="shared" si="18"/>
        <v>#DIV/0!</v>
      </c>
      <c r="AA56" s="88">
        <f t="shared" si="19"/>
        <v>0</v>
      </c>
      <c r="AB56" s="88" t="e">
        <f t="shared" si="20"/>
        <v>#DIV/0!</v>
      </c>
      <c r="AC56" s="88" t="e">
        <f t="shared" si="4"/>
        <v>#DIV/0!</v>
      </c>
      <c r="AD56" s="88" t="e">
        <f t="shared" si="8"/>
        <v>#DIV/0!</v>
      </c>
      <c r="AE56" s="88" t="e">
        <f t="shared" si="21"/>
        <v>#DIV/0!</v>
      </c>
      <c r="AF56"/>
    </row>
    <row r="57" spans="2:32" x14ac:dyDescent="0.2">
      <c r="B57" s="74"/>
      <c r="C57" s="74"/>
      <c r="D57" s="74"/>
      <c r="E57" s="74"/>
      <c r="F57" s="74"/>
      <c r="G57" s="74"/>
      <c r="H57" s="74"/>
      <c r="I57" s="74"/>
      <c r="J57" s="101" t="str">
        <f t="shared" si="16"/>
        <v/>
      </c>
      <c r="K57" s="86" t="str">
        <f t="shared" si="9"/>
        <v/>
      </c>
      <c r="L57" s="86" t="str">
        <f t="shared" si="10"/>
        <v/>
      </c>
      <c r="M57" s="86" t="str">
        <f t="shared" si="11"/>
        <v/>
      </c>
      <c r="N57" s="86" t="str">
        <f t="shared" si="12"/>
        <v/>
      </c>
      <c r="O57" s="86" t="str">
        <f t="shared" ca="1" si="13"/>
        <v/>
      </c>
      <c r="P57" s="87" t="str">
        <f t="shared" si="14"/>
        <v/>
      </c>
      <c r="Q57" s="2"/>
      <c r="R57" s="8" t="s">
        <v>51</v>
      </c>
      <c r="S57" s="9" t="s">
        <v>140</v>
      </c>
      <c r="T57" s="83">
        <v>7.0747261890543256E-2</v>
      </c>
      <c r="U57" s="34"/>
      <c r="V57" s="34"/>
      <c r="X57" s="88">
        <f t="shared" si="15"/>
        <v>0.89</v>
      </c>
      <c r="Y57" s="88">
        <f t="shared" si="17"/>
        <v>0</v>
      </c>
      <c r="Z57" s="88" t="e">
        <f t="shared" si="18"/>
        <v>#DIV/0!</v>
      </c>
      <c r="AA57" s="88">
        <f t="shared" si="19"/>
        <v>0</v>
      </c>
      <c r="AB57" s="88" t="e">
        <f t="shared" si="20"/>
        <v>#DIV/0!</v>
      </c>
      <c r="AC57" s="88" t="e">
        <f t="shared" si="4"/>
        <v>#DIV/0!</v>
      </c>
      <c r="AD57" s="88" t="e">
        <f t="shared" si="8"/>
        <v>#DIV/0!</v>
      </c>
      <c r="AE57" s="88" t="e">
        <f t="shared" si="21"/>
        <v>#DIV/0!</v>
      </c>
      <c r="AF57"/>
    </row>
    <row r="58" spans="2:32" x14ac:dyDescent="0.2">
      <c r="B58" s="74"/>
      <c r="C58" s="74"/>
      <c r="D58" s="74"/>
      <c r="E58" s="74"/>
      <c r="F58" s="74"/>
      <c r="G58" s="74"/>
      <c r="H58" s="74"/>
      <c r="I58" s="74"/>
      <c r="J58" s="101" t="str">
        <f t="shared" si="16"/>
        <v/>
      </c>
      <c r="K58" s="86" t="str">
        <f t="shared" si="9"/>
        <v/>
      </c>
      <c r="L58" s="86" t="str">
        <f t="shared" si="10"/>
        <v/>
      </c>
      <c r="M58" s="86" t="str">
        <f t="shared" si="11"/>
        <v/>
      </c>
      <c r="N58" s="86" t="str">
        <f t="shared" si="12"/>
        <v/>
      </c>
      <c r="O58" s="86" t="str">
        <f t="shared" ca="1" si="13"/>
        <v/>
      </c>
      <c r="P58" s="87" t="str">
        <f t="shared" si="14"/>
        <v/>
      </c>
      <c r="Q58" s="2"/>
      <c r="R58" s="8" t="s">
        <v>52</v>
      </c>
      <c r="S58" s="9" t="s">
        <v>141</v>
      </c>
      <c r="T58" s="83">
        <v>8.6555376248911894E-2</v>
      </c>
      <c r="U58" s="34"/>
      <c r="V58" s="34"/>
      <c r="X58" s="88">
        <f>IF($F$19="N",0.89,1)</f>
        <v>0.89</v>
      </c>
      <c r="Y58" s="88">
        <f t="shared" si="17"/>
        <v>0</v>
      </c>
      <c r="Z58" s="88" t="e">
        <f t="shared" si="18"/>
        <v>#DIV/0!</v>
      </c>
      <c r="AA58" s="88">
        <f t="shared" si="19"/>
        <v>0</v>
      </c>
      <c r="AB58" s="88" t="e">
        <f t="shared" si="20"/>
        <v>#DIV/0!</v>
      </c>
      <c r="AC58" s="88" t="e">
        <f t="shared" si="4"/>
        <v>#DIV/0!</v>
      </c>
      <c r="AD58" s="88" t="e">
        <f t="shared" si="8"/>
        <v>#DIV/0!</v>
      </c>
      <c r="AE58" s="88" t="e">
        <f t="shared" si="21"/>
        <v>#DIV/0!</v>
      </c>
      <c r="AF58"/>
    </row>
    <row r="59" spans="2:32" x14ac:dyDescent="0.2">
      <c r="B59" s="74"/>
      <c r="C59" s="74"/>
      <c r="D59" s="74"/>
      <c r="E59" s="74"/>
      <c r="F59" s="74"/>
      <c r="G59" s="74"/>
      <c r="H59" s="74"/>
      <c r="I59" s="74"/>
      <c r="J59" s="101" t="str">
        <f t="shared" si="16"/>
        <v/>
      </c>
      <c r="K59" s="86" t="str">
        <f t="shared" si="9"/>
        <v/>
      </c>
      <c r="L59" s="86" t="str">
        <f t="shared" si="10"/>
        <v/>
      </c>
      <c r="M59" s="86" t="str">
        <f t="shared" si="11"/>
        <v/>
      </c>
      <c r="N59" s="86" t="str">
        <f t="shared" si="12"/>
        <v/>
      </c>
      <c r="O59" s="86" t="str">
        <f t="shared" ca="1" si="13"/>
        <v/>
      </c>
      <c r="P59" s="87" t="str">
        <f t="shared" si="14"/>
        <v/>
      </c>
      <c r="Q59" s="2"/>
      <c r="R59" s="8" t="s">
        <v>53</v>
      </c>
      <c r="S59" s="9" t="s">
        <v>142</v>
      </c>
      <c r="T59" s="83">
        <v>0.1059163299084985</v>
      </c>
      <c r="U59" s="34"/>
      <c r="V59" s="34"/>
      <c r="X59" s="88">
        <f t="shared" si="15"/>
        <v>0.89</v>
      </c>
      <c r="Y59" s="88">
        <f t="shared" si="17"/>
        <v>0</v>
      </c>
      <c r="Z59" s="88" t="e">
        <f t="shared" si="18"/>
        <v>#DIV/0!</v>
      </c>
      <c r="AA59" s="88">
        <f t="shared" si="19"/>
        <v>0</v>
      </c>
      <c r="AB59" s="88" t="e">
        <f t="shared" si="20"/>
        <v>#DIV/0!</v>
      </c>
      <c r="AC59" s="88" t="e">
        <f t="shared" si="4"/>
        <v>#DIV/0!</v>
      </c>
      <c r="AD59" s="88" t="e">
        <f t="shared" si="8"/>
        <v>#DIV/0!</v>
      </c>
      <c r="AE59" s="88" t="e">
        <f t="shared" si="21"/>
        <v>#DIV/0!</v>
      </c>
      <c r="AF59"/>
    </row>
    <row r="60" spans="2:32" x14ac:dyDescent="0.2">
      <c r="B60" s="74"/>
      <c r="C60" s="74"/>
      <c r="D60" s="74"/>
      <c r="E60" s="74"/>
      <c r="F60" s="74"/>
      <c r="G60" s="74"/>
      <c r="H60" s="74"/>
      <c r="I60" s="74"/>
      <c r="J60" s="101" t="str">
        <f t="shared" si="16"/>
        <v/>
      </c>
      <c r="K60" s="86" t="str">
        <f t="shared" si="9"/>
        <v/>
      </c>
      <c r="L60" s="86" t="str">
        <f t="shared" si="10"/>
        <v/>
      </c>
      <c r="M60" s="86" t="str">
        <f t="shared" si="11"/>
        <v/>
      </c>
      <c r="N60" s="86" t="str">
        <f t="shared" si="12"/>
        <v/>
      </c>
      <c r="O60" s="86" t="str">
        <f t="shared" ca="1" si="13"/>
        <v/>
      </c>
      <c r="P60" s="87" t="str">
        <f t="shared" si="14"/>
        <v/>
      </c>
      <c r="Q60" s="2"/>
      <c r="R60" s="8" t="s">
        <v>54</v>
      </c>
      <c r="S60" s="9" t="s">
        <v>143</v>
      </c>
      <c r="T60" s="83">
        <v>0.14342932041944467</v>
      </c>
      <c r="U60" s="34"/>
      <c r="V60" s="34"/>
      <c r="X60" s="88">
        <f t="shared" si="15"/>
        <v>0.89</v>
      </c>
      <c r="Y60" s="88">
        <f t="shared" si="17"/>
        <v>0</v>
      </c>
      <c r="Z60" s="88" t="e">
        <f t="shared" si="18"/>
        <v>#DIV/0!</v>
      </c>
      <c r="AA60" s="88">
        <f t="shared" si="19"/>
        <v>0</v>
      </c>
      <c r="AB60" s="88" t="e">
        <f t="shared" si="20"/>
        <v>#DIV/0!</v>
      </c>
      <c r="AC60" s="88" t="e">
        <f t="shared" si="4"/>
        <v>#DIV/0!</v>
      </c>
      <c r="AD60" s="88" t="e">
        <f t="shared" si="8"/>
        <v>#DIV/0!</v>
      </c>
      <c r="AE60" s="88" t="e">
        <f t="shared" si="21"/>
        <v>#DIV/0!</v>
      </c>
      <c r="AF60"/>
    </row>
    <row r="61" spans="2:32" x14ac:dyDescent="0.2">
      <c r="B61" s="74"/>
      <c r="C61" s="74"/>
      <c r="D61" s="74"/>
      <c r="E61" s="74"/>
      <c r="F61" s="74"/>
      <c r="G61" s="74"/>
      <c r="H61" s="74"/>
      <c r="I61" s="74"/>
      <c r="J61" s="101" t="str">
        <f t="shared" si="16"/>
        <v/>
      </c>
      <c r="K61" s="86" t="str">
        <f t="shared" si="9"/>
        <v/>
      </c>
      <c r="L61" s="86" t="str">
        <f t="shared" si="10"/>
        <v/>
      </c>
      <c r="M61" s="86" t="str">
        <f t="shared" si="11"/>
        <v/>
      </c>
      <c r="N61" s="86" t="str">
        <f t="shared" si="12"/>
        <v/>
      </c>
      <c r="O61" s="86" t="str">
        <f t="shared" ca="1" si="13"/>
        <v/>
      </c>
      <c r="P61" s="87" t="str">
        <f t="shared" si="14"/>
        <v/>
      </c>
      <c r="Q61" s="2"/>
      <c r="R61" s="20" t="s">
        <v>55</v>
      </c>
      <c r="S61" s="13" t="s">
        <v>144</v>
      </c>
      <c r="T61" s="83">
        <v>0.18362729364459746</v>
      </c>
      <c r="U61" s="34"/>
      <c r="V61" s="34"/>
      <c r="X61" s="88">
        <f t="shared" si="15"/>
        <v>0.89</v>
      </c>
      <c r="Y61" s="88">
        <f t="shared" si="17"/>
        <v>0</v>
      </c>
      <c r="Z61" s="88" t="e">
        <f t="shared" si="18"/>
        <v>#DIV/0!</v>
      </c>
      <c r="AA61" s="88">
        <f t="shared" si="19"/>
        <v>0</v>
      </c>
      <c r="AB61" s="88" t="e">
        <f t="shared" si="20"/>
        <v>#DIV/0!</v>
      </c>
      <c r="AC61" s="88" t="e">
        <f t="shared" si="4"/>
        <v>#DIV/0!</v>
      </c>
      <c r="AD61" s="88" t="e">
        <f t="shared" si="8"/>
        <v>#DIV/0!</v>
      </c>
      <c r="AE61" s="88" t="e">
        <f t="shared" si="21"/>
        <v>#DIV/0!</v>
      </c>
      <c r="AF61"/>
    </row>
    <row r="62" spans="2:32" x14ac:dyDescent="0.2">
      <c r="B62" s="74"/>
      <c r="C62" s="74"/>
      <c r="D62" s="74"/>
      <c r="E62" s="74"/>
      <c r="F62" s="74"/>
      <c r="G62" s="74"/>
      <c r="H62" s="74"/>
      <c r="I62" s="74"/>
      <c r="J62" s="101" t="str">
        <f t="shared" si="16"/>
        <v/>
      </c>
      <c r="K62" s="86" t="str">
        <f t="shared" si="9"/>
        <v/>
      </c>
      <c r="L62" s="86" t="str">
        <f t="shared" si="10"/>
        <v/>
      </c>
      <c r="M62" s="86" t="str">
        <f t="shared" si="11"/>
        <v/>
      </c>
      <c r="N62" s="86" t="str">
        <f t="shared" si="12"/>
        <v/>
      </c>
      <c r="O62" s="86" t="str">
        <f t="shared" ca="1" si="13"/>
        <v/>
      </c>
      <c r="P62" s="87" t="str">
        <f t="shared" si="14"/>
        <v/>
      </c>
      <c r="Q62" s="2"/>
      <c r="R62" s="8" t="s">
        <v>56</v>
      </c>
      <c r="S62" s="9" t="s">
        <v>145</v>
      </c>
      <c r="T62" s="83">
        <v>7.1473066339218863E-2</v>
      </c>
      <c r="U62" s="34"/>
      <c r="V62" s="34"/>
      <c r="X62" s="88">
        <f t="shared" si="15"/>
        <v>0.89</v>
      </c>
      <c r="Y62" s="88">
        <f t="shared" si="17"/>
        <v>0</v>
      </c>
      <c r="Z62" s="88" t="e">
        <f t="shared" si="18"/>
        <v>#DIV/0!</v>
      </c>
      <c r="AA62" s="88">
        <f t="shared" si="19"/>
        <v>0</v>
      </c>
      <c r="AB62" s="88" t="e">
        <f t="shared" si="20"/>
        <v>#DIV/0!</v>
      </c>
      <c r="AC62" s="88" t="e">
        <f t="shared" si="4"/>
        <v>#DIV/0!</v>
      </c>
      <c r="AD62" s="88" t="e">
        <f t="shared" si="8"/>
        <v>#DIV/0!</v>
      </c>
      <c r="AE62" s="88" t="e">
        <f t="shared" si="21"/>
        <v>#DIV/0!</v>
      </c>
      <c r="AF62"/>
    </row>
    <row r="63" spans="2:32" x14ac:dyDescent="0.2">
      <c r="B63" s="74"/>
      <c r="C63" s="74"/>
      <c r="D63" s="74"/>
      <c r="E63" s="74"/>
      <c r="F63" s="74"/>
      <c r="G63" s="74"/>
      <c r="H63" s="74"/>
      <c r="I63" s="74"/>
      <c r="J63" s="101" t="str">
        <f t="shared" si="16"/>
        <v/>
      </c>
      <c r="K63" s="86" t="str">
        <f t="shared" si="9"/>
        <v/>
      </c>
      <c r="L63" s="86" t="str">
        <f t="shared" si="10"/>
        <v/>
      </c>
      <c r="M63" s="86" t="str">
        <f t="shared" si="11"/>
        <v/>
      </c>
      <c r="N63" s="86" t="str">
        <f t="shared" si="12"/>
        <v/>
      </c>
      <c r="O63" s="86" t="str">
        <f t="shared" ca="1" si="13"/>
        <v/>
      </c>
      <c r="P63" s="87" t="str">
        <f t="shared" si="14"/>
        <v/>
      </c>
      <c r="Q63" s="2"/>
      <c r="R63" s="8" t="s">
        <v>57</v>
      </c>
      <c r="S63" s="9" t="s">
        <v>146</v>
      </c>
      <c r="T63" s="83">
        <v>0.10838113266197802</v>
      </c>
      <c r="U63" s="34"/>
      <c r="V63" s="34"/>
      <c r="X63" s="88">
        <f t="shared" si="15"/>
        <v>0.89</v>
      </c>
      <c r="Y63" s="88">
        <f t="shared" si="17"/>
        <v>0</v>
      </c>
      <c r="Z63" s="88" t="e">
        <f t="shared" si="18"/>
        <v>#DIV/0!</v>
      </c>
      <c r="AA63" s="88">
        <f t="shared" si="19"/>
        <v>0</v>
      </c>
      <c r="AB63" s="88" t="e">
        <f t="shared" si="20"/>
        <v>#DIV/0!</v>
      </c>
      <c r="AC63" s="88" t="e">
        <f t="shared" si="4"/>
        <v>#DIV/0!</v>
      </c>
      <c r="AD63" s="88" t="e">
        <f t="shared" si="8"/>
        <v>#DIV/0!</v>
      </c>
      <c r="AE63" s="88" t="e">
        <f t="shared" si="21"/>
        <v>#DIV/0!</v>
      </c>
      <c r="AF63"/>
    </row>
    <row r="64" spans="2:32" x14ac:dyDescent="0.2">
      <c r="B64" s="74"/>
      <c r="C64" s="74"/>
      <c r="D64" s="74"/>
      <c r="E64" s="74"/>
      <c r="F64" s="74"/>
      <c r="G64" s="74"/>
      <c r="H64" s="74"/>
      <c r="I64" s="74"/>
      <c r="J64" s="101" t="str">
        <f t="shared" si="16"/>
        <v/>
      </c>
      <c r="K64" s="86" t="str">
        <f t="shared" si="9"/>
        <v/>
      </c>
      <c r="L64" s="86" t="str">
        <f t="shared" si="10"/>
        <v/>
      </c>
      <c r="M64" s="86" t="str">
        <f t="shared" si="11"/>
        <v/>
      </c>
      <c r="N64" s="86" t="str">
        <f t="shared" si="12"/>
        <v/>
      </c>
      <c r="O64" s="86" t="str">
        <f t="shared" ca="1" si="13"/>
        <v/>
      </c>
      <c r="P64" s="87" t="str">
        <f t="shared" si="14"/>
        <v/>
      </c>
      <c r="Q64" s="2"/>
      <c r="R64" s="20" t="s">
        <v>58</v>
      </c>
      <c r="S64" s="13" t="s">
        <v>147</v>
      </c>
      <c r="T64" s="83">
        <v>0.14822583647115734</v>
      </c>
      <c r="U64" s="34"/>
      <c r="V64" s="34"/>
      <c r="X64" s="88">
        <f t="shared" si="15"/>
        <v>0.89</v>
      </c>
      <c r="Y64" s="88">
        <f t="shared" si="17"/>
        <v>0</v>
      </c>
      <c r="Z64" s="88" t="e">
        <f t="shared" si="18"/>
        <v>#DIV/0!</v>
      </c>
      <c r="AA64" s="88">
        <f t="shared" si="19"/>
        <v>0</v>
      </c>
      <c r="AB64" s="88" t="e">
        <f t="shared" si="20"/>
        <v>#DIV/0!</v>
      </c>
      <c r="AC64" s="88" t="e">
        <f t="shared" si="4"/>
        <v>#DIV/0!</v>
      </c>
      <c r="AD64" s="88" t="e">
        <f t="shared" si="8"/>
        <v>#DIV/0!</v>
      </c>
      <c r="AE64" s="88" t="e">
        <f t="shared" si="21"/>
        <v>#DIV/0!</v>
      </c>
      <c r="AF64"/>
    </row>
    <row r="65" spans="2:32" x14ac:dyDescent="0.2">
      <c r="B65" s="74"/>
      <c r="C65" s="74"/>
      <c r="D65" s="74"/>
      <c r="E65" s="74"/>
      <c r="F65" s="74"/>
      <c r="G65" s="74"/>
      <c r="H65" s="74"/>
      <c r="I65" s="74"/>
      <c r="J65" s="101" t="str">
        <f t="shared" si="16"/>
        <v/>
      </c>
      <c r="K65" s="86" t="str">
        <f t="shared" si="9"/>
        <v/>
      </c>
      <c r="L65" s="86" t="str">
        <f t="shared" si="10"/>
        <v/>
      </c>
      <c r="M65" s="86" t="str">
        <f t="shared" si="11"/>
        <v/>
      </c>
      <c r="N65" s="86" t="str">
        <f t="shared" si="12"/>
        <v/>
      </c>
      <c r="O65" s="86" t="str">
        <f t="shared" ca="1" si="13"/>
        <v/>
      </c>
      <c r="P65" s="87" t="str">
        <f t="shared" si="14"/>
        <v/>
      </c>
      <c r="Q65" s="2"/>
      <c r="R65" s="18" t="s">
        <v>59</v>
      </c>
      <c r="S65" s="19" t="s">
        <v>148</v>
      </c>
      <c r="T65" s="83">
        <v>0.11001960095760939</v>
      </c>
      <c r="U65" s="34"/>
      <c r="V65" s="34"/>
      <c r="X65" s="88">
        <f t="shared" si="15"/>
        <v>0.89</v>
      </c>
      <c r="Y65" s="88">
        <f t="shared" si="17"/>
        <v>0</v>
      </c>
      <c r="Z65" s="88" t="e">
        <f t="shared" si="18"/>
        <v>#DIV/0!</v>
      </c>
      <c r="AA65" s="88">
        <f t="shared" si="19"/>
        <v>0</v>
      </c>
      <c r="AB65" s="88" t="e">
        <f t="shared" si="20"/>
        <v>#DIV/0!</v>
      </c>
      <c r="AC65" s="88" t="e">
        <f t="shared" si="4"/>
        <v>#DIV/0!</v>
      </c>
      <c r="AD65" s="88" t="e">
        <f t="shared" si="8"/>
        <v>#DIV/0!</v>
      </c>
      <c r="AE65" s="88" t="e">
        <f t="shared" si="21"/>
        <v>#DIV/0!</v>
      </c>
      <c r="AF65"/>
    </row>
    <row r="66" spans="2:32" x14ac:dyDescent="0.2">
      <c r="B66" s="74"/>
      <c r="C66" s="74"/>
      <c r="D66" s="74"/>
      <c r="E66" s="74"/>
      <c r="F66" s="74"/>
      <c r="G66" s="74"/>
      <c r="H66" s="74"/>
      <c r="I66" s="74"/>
      <c r="J66" s="101" t="str">
        <f t="shared" si="16"/>
        <v/>
      </c>
      <c r="K66" s="86" t="str">
        <f t="shared" si="9"/>
        <v/>
      </c>
      <c r="L66" s="86" t="str">
        <f t="shared" si="10"/>
        <v/>
      </c>
      <c r="M66" s="86" t="str">
        <f t="shared" si="11"/>
        <v/>
      </c>
      <c r="N66" s="86" t="str">
        <f t="shared" si="12"/>
        <v/>
      </c>
      <c r="O66" s="86" t="str">
        <f t="shared" ca="1" si="13"/>
        <v/>
      </c>
      <c r="P66" s="87" t="str">
        <f t="shared" si="14"/>
        <v/>
      </c>
      <c r="Q66" s="2"/>
      <c r="R66" s="8" t="s">
        <v>60</v>
      </c>
      <c r="S66" s="9" t="s">
        <v>149</v>
      </c>
      <c r="T66" s="83">
        <v>7.463542213508402E-2</v>
      </c>
      <c r="U66" s="34"/>
      <c r="V66" s="34"/>
      <c r="X66" s="88">
        <f t="shared" si="15"/>
        <v>0.89</v>
      </c>
      <c r="Y66" s="88">
        <f t="shared" si="17"/>
        <v>0</v>
      </c>
      <c r="Z66" s="88" t="e">
        <f t="shared" si="18"/>
        <v>#DIV/0!</v>
      </c>
      <c r="AA66" s="88">
        <f t="shared" si="19"/>
        <v>0</v>
      </c>
      <c r="AB66" s="88" t="e">
        <f t="shared" si="20"/>
        <v>#DIV/0!</v>
      </c>
      <c r="AC66" s="88" t="e">
        <f t="shared" si="4"/>
        <v>#DIV/0!</v>
      </c>
      <c r="AD66" s="88" t="e">
        <f t="shared" si="8"/>
        <v>#DIV/0!</v>
      </c>
      <c r="AE66" s="88" t="e">
        <f t="shared" si="21"/>
        <v>#DIV/0!</v>
      </c>
      <c r="AF66"/>
    </row>
    <row r="67" spans="2:32" x14ac:dyDescent="0.2">
      <c r="B67" s="74"/>
      <c r="C67" s="74"/>
      <c r="D67" s="74"/>
      <c r="E67" s="74"/>
      <c r="F67" s="74"/>
      <c r="G67" s="74"/>
      <c r="H67" s="74"/>
      <c r="I67" s="74"/>
      <c r="J67" s="101" t="str">
        <f t="shared" si="16"/>
        <v/>
      </c>
      <c r="K67" s="86" t="str">
        <f t="shared" si="9"/>
        <v/>
      </c>
      <c r="L67" s="86" t="str">
        <f t="shared" si="10"/>
        <v/>
      </c>
      <c r="M67" s="86" t="str">
        <f t="shared" si="11"/>
        <v/>
      </c>
      <c r="N67" s="86" t="str">
        <f t="shared" si="12"/>
        <v/>
      </c>
      <c r="O67" s="86" t="str">
        <f t="shared" ca="1" si="13"/>
        <v/>
      </c>
      <c r="P67" s="87" t="str">
        <f t="shared" si="14"/>
        <v/>
      </c>
      <c r="Q67" s="2"/>
      <c r="R67" s="8" t="s">
        <v>61</v>
      </c>
      <c r="S67" s="9" t="s">
        <v>150</v>
      </c>
      <c r="T67" s="83">
        <v>9.1264731401592303E-2</v>
      </c>
      <c r="U67" s="34"/>
      <c r="V67" s="34"/>
      <c r="X67" s="88">
        <f t="shared" si="15"/>
        <v>0.89</v>
      </c>
      <c r="Y67" s="88">
        <f t="shared" si="17"/>
        <v>0</v>
      </c>
      <c r="Z67" s="88" t="e">
        <f t="shared" si="18"/>
        <v>#DIV/0!</v>
      </c>
      <c r="AA67" s="88">
        <f t="shared" si="19"/>
        <v>0</v>
      </c>
      <c r="AB67" s="88" t="e">
        <f t="shared" si="20"/>
        <v>#DIV/0!</v>
      </c>
      <c r="AC67" s="88" t="e">
        <f t="shared" si="4"/>
        <v>#DIV/0!</v>
      </c>
      <c r="AD67" s="88" t="e">
        <f t="shared" si="8"/>
        <v>#DIV/0!</v>
      </c>
      <c r="AE67" s="88" t="e">
        <f t="shared" si="21"/>
        <v>#DIV/0!</v>
      </c>
      <c r="AF67"/>
    </row>
    <row r="68" spans="2:32" x14ac:dyDescent="0.2">
      <c r="B68" s="74"/>
      <c r="C68" s="74"/>
      <c r="D68" s="74"/>
      <c r="E68" s="74"/>
      <c r="F68" s="74"/>
      <c r="G68" s="74"/>
      <c r="H68" s="74"/>
      <c r="I68" s="74"/>
      <c r="J68" s="101" t="str">
        <f t="shared" si="16"/>
        <v/>
      </c>
      <c r="K68" s="86" t="str">
        <f t="shared" si="9"/>
        <v/>
      </c>
      <c r="L68" s="86" t="str">
        <f t="shared" si="10"/>
        <v/>
      </c>
      <c r="M68" s="86" t="str">
        <f t="shared" si="11"/>
        <v/>
      </c>
      <c r="N68" s="86" t="str">
        <f t="shared" si="12"/>
        <v/>
      </c>
      <c r="O68" s="86" t="str">
        <f t="shared" ca="1" si="13"/>
        <v/>
      </c>
      <c r="P68" s="87" t="str">
        <f t="shared" si="14"/>
        <v/>
      </c>
      <c r="Q68" s="2"/>
      <c r="R68" s="10" t="s">
        <v>62</v>
      </c>
      <c r="S68" s="9" t="s">
        <v>151</v>
      </c>
      <c r="T68" s="83">
        <v>0.11145626376085556</v>
      </c>
      <c r="U68" s="34"/>
      <c r="V68" s="34"/>
      <c r="X68" s="88">
        <f t="shared" si="15"/>
        <v>0.89</v>
      </c>
      <c r="Y68" s="88">
        <f t="shared" si="17"/>
        <v>0</v>
      </c>
      <c r="Z68" s="88" t="e">
        <f t="shared" si="18"/>
        <v>#DIV/0!</v>
      </c>
      <c r="AA68" s="88">
        <f t="shared" si="19"/>
        <v>0</v>
      </c>
      <c r="AB68" s="88" t="e">
        <f t="shared" si="20"/>
        <v>#DIV/0!</v>
      </c>
      <c r="AC68" s="88" t="e">
        <f t="shared" si="4"/>
        <v>#DIV/0!</v>
      </c>
      <c r="AD68" s="88" t="e">
        <f t="shared" si="8"/>
        <v>#DIV/0!</v>
      </c>
      <c r="AE68" s="88" t="e">
        <f t="shared" si="21"/>
        <v>#DIV/0!</v>
      </c>
      <c r="AF68"/>
    </row>
    <row r="69" spans="2:32" x14ac:dyDescent="0.2">
      <c r="B69" s="74"/>
      <c r="C69" s="74"/>
      <c r="D69" s="74"/>
      <c r="E69" s="74"/>
      <c r="F69" s="74"/>
      <c r="G69" s="74"/>
      <c r="H69" s="74"/>
      <c r="I69" s="74"/>
      <c r="J69" s="101" t="str">
        <f t="shared" si="16"/>
        <v/>
      </c>
      <c r="K69" s="86" t="str">
        <f t="shared" si="9"/>
        <v/>
      </c>
      <c r="L69" s="86" t="str">
        <f t="shared" si="10"/>
        <v/>
      </c>
      <c r="M69" s="86" t="str">
        <f t="shared" si="11"/>
        <v/>
      </c>
      <c r="N69" s="86" t="str">
        <f t="shared" si="12"/>
        <v/>
      </c>
      <c r="O69" s="86" t="str">
        <f t="shared" ca="1" si="13"/>
        <v/>
      </c>
      <c r="P69" s="87" t="str">
        <f t="shared" si="14"/>
        <v/>
      </c>
      <c r="R69" s="12" t="s">
        <v>63</v>
      </c>
      <c r="S69" s="13" t="s">
        <v>152</v>
      </c>
      <c r="T69" s="83">
        <v>0.15350621467851594</v>
      </c>
      <c r="X69" s="88">
        <f t="shared" si="15"/>
        <v>0.89</v>
      </c>
      <c r="Y69" s="88">
        <f t="shared" si="17"/>
        <v>0</v>
      </c>
      <c r="Z69" s="88" t="e">
        <f t="shared" si="18"/>
        <v>#DIV/0!</v>
      </c>
      <c r="AA69" s="88">
        <f t="shared" si="19"/>
        <v>0</v>
      </c>
      <c r="AB69" s="88" t="e">
        <f t="shared" si="20"/>
        <v>#DIV/0!</v>
      </c>
      <c r="AC69" s="88" t="e">
        <f t="shared" si="4"/>
        <v>#DIV/0!</v>
      </c>
      <c r="AD69" s="88" t="e">
        <f t="shared" si="8"/>
        <v>#DIV/0!</v>
      </c>
      <c r="AE69" s="88" t="e">
        <f t="shared" si="21"/>
        <v>#DIV/0!</v>
      </c>
      <c r="AF69"/>
    </row>
    <row r="70" spans="2:32" x14ac:dyDescent="0.2">
      <c r="B70" s="74"/>
      <c r="C70" s="74"/>
      <c r="D70" s="74"/>
      <c r="E70" s="74"/>
      <c r="F70" s="74"/>
      <c r="G70" s="74"/>
      <c r="H70" s="74"/>
      <c r="I70" s="74"/>
      <c r="J70" s="101" t="str">
        <f t="shared" si="16"/>
        <v/>
      </c>
      <c r="K70" s="86" t="str">
        <f t="shared" si="9"/>
        <v/>
      </c>
      <c r="L70" s="86" t="str">
        <f t="shared" si="10"/>
        <v/>
      </c>
      <c r="M70" s="86" t="str">
        <f t="shared" si="11"/>
        <v/>
      </c>
      <c r="N70" s="86" t="str">
        <f t="shared" si="12"/>
        <v/>
      </c>
      <c r="O70" s="86" t="str">
        <f t="shared" ca="1" si="13"/>
        <v/>
      </c>
      <c r="P70" s="87" t="str">
        <f t="shared" si="14"/>
        <v/>
      </c>
      <c r="R70" s="4" t="s">
        <v>64</v>
      </c>
      <c r="S70" s="19" t="s">
        <v>153</v>
      </c>
      <c r="T70" s="83">
        <v>0.13204628737212587</v>
      </c>
      <c r="X70" s="88">
        <f t="shared" si="15"/>
        <v>0.89</v>
      </c>
      <c r="Y70" s="88">
        <f t="shared" si="17"/>
        <v>0</v>
      </c>
      <c r="Z70" s="88" t="e">
        <f t="shared" si="18"/>
        <v>#DIV/0!</v>
      </c>
      <c r="AA70" s="88">
        <f t="shared" si="19"/>
        <v>0</v>
      </c>
      <c r="AB70" s="88" t="e">
        <f t="shared" si="20"/>
        <v>#DIV/0!</v>
      </c>
      <c r="AC70" s="88" t="e">
        <f t="shared" si="4"/>
        <v>#DIV/0!</v>
      </c>
      <c r="AD70" s="88" t="e">
        <f t="shared" si="8"/>
        <v>#DIV/0!</v>
      </c>
      <c r="AE70" s="88" t="e">
        <f t="shared" si="21"/>
        <v>#DIV/0!</v>
      </c>
      <c r="AF70"/>
    </row>
    <row r="71" spans="2:32" x14ac:dyDescent="0.2">
      <c r="B71" s="74"/>
      <c r="C71" s="74"/>
      <c r="D71" s="74"/>
      <c r="E71" s="74"/>
      <c r="F71" s="74"/>
      <c r="G71" s="74"/>
      <c r="H71" s="74"/>
      <c r="I71" s="74"/>
      <c r="J71" s="101" t="str">
        <f t="shared" si="16"/>
        <v/>
      </c>
      <c r="K71" s="86" t="str">
        <f t="shared" si="9"/>
        <v/>
      </c>
      <c r="L71" s="86" t="str">
        <f t="shared" si="10"/>
        <v/>
      </c>
      <c r="M71" s="86" t="str">
        <f t="shared" si="11"/>
        <v/>
      </c>
      <c r="N71" s="86" t="str">
        <f t="shared" si="12"/>
        <v/>
      </c>
      <c r="O71" s="86" t="str">
        <f t="shared" ca="1" si="13"/>
        <v/>
      </c>
      <c r="P71" s="87" t="str">
        <f t="shared" si="14"/>
        <v/>
      </c>
      <c r="R71" s="10" t="s">
        <v>79</v>
      </c>
      <c r="S71" s="9" t="s">
        <v>154</v>
      </c>
      <c r="T71" s="83">
        <v>2.7709010518171262E-2</v>
      </c>
      <c r="X71" s="88">
        <f t="shared" si="15"/>
        <v>0.89</v>
      </c>
      <c r="Y71" s="88">
        <f t="shared" si="17"/>
        <v>0</v>
      </c>
      <c r="Z71" s="88" t="e">
        <f t="shared" si="18"/>
        <v>#DIV/0!</v>
      </c>
      <c r="AA71" s="88">
        <f t="shared" si="19"/>
        <v>0</v>
      </c>
      <c r="AB71" s="88" t="e">
        <f t="shared" si="20"/>
        <v>#DIV/0!</v>
      </c>
      <c r="AC71" s="88" t="e">
        <f t="shared" si="4"/>
        <v>#DIV/0!</v>
      </c>
      <c r="AD71" s="88" t="e">
        <f t="shared" si="8"/>
        <v>#DIV/0!</v>
      </c>
      <c r="AE71" s="88" t="e">
        <f t="shared" si="21"/>
        <v>#DIV/0!</v>
      </c>
      <c r="AF71"/>
    </row>
    <row r="72" spans="2:32" x14ac:dyDescent="0.2">
      <c r="B72" s="74"/>
      <c r="C72" s="74"/>
      <c r="D72" s="74"/>
      <c r="E72" s="74"/>
      <c r="F72" s="74"/>
      <c r="G72" s="74"/>
      <c r="H72" s="74"/>
      <c r="I72" s="74"/>
      <c r="J72" s="101" t="str">
        <f t="shared" si="16"/>
        <v/>
      </c>
      <c r="K72" s="86" t="str">
        <f t="shared" si="9"/>
        <v/>
      </c>
      <c r="L72" s="86" t="str">
        <f t="shared" si="10"/>
        <v/>
      </c>
      <c r="M72" s="86" t="str">
        <f t="shared" si="11"/>
        <v/>
      </c>
      <c r="N72" s="86" t="str">
        <f t="shared" si="12"/>
        <v/>
      </c>
      <c r="O72" s="86" t="str">
        <f t="shared" ca="1" si="13"/>
        <v/>
      </c>
      <c r="P72" s="87" t="str">
        <f t="shared" si="14"/>
        <v/>
      </c>
      <c r="R72" s="10" t="s">
        <v>80</v>
      </c>
      <c r="S72" s="9" t="s">
        <v>155</v>
      </c>
      <c r="T72" s="83">
        <v>2.43998239027663E-2</v>
      </c>
      <c r="X72" s="88">
        <f t="shared" si="15"/>
        <v>0.89</v>
      </c>
      <c r="Y72" s="88">
        <f t="shared" si="17"/>
        <v>0</v>
      </c>
      <c r="Z72" s="88" t="e">
        <f t="shared" si="18"/>
        <v>#DIV/0!</v>
      </c>
      <c r="AA72" s="88">
        <f t="shared" si="19"/>
        <v>0</v>
      </c>
      <c r="AB72" s="88" t="e">
        <f t="shared" si="20"/>
        <v>#DIV/0!</v>
      </c>
      <c r="AC72" s="88" t="e">
        <f t="shared" si="4"/>
        <v>#DIV/0!</v>
      </c>
      <c r="AD72" s="88" t="e">
        <f t="shared" si="8"/>
        <v>#DIV/0!</v>
      </c>
      <c r="AE72" s="88" t="e">
        <f t="shared" si="21"/>
        <v>#DIV/0!</v>
      </c>
      <c r="AF72"/>
    </row>
    <row r="73" spans="2:32" x14ac:dyDescent="0.2">
      <c r="B73" s="74"/>
      <c r="C73" s="74"/>
      <c r="D73" s="74"/>
      <c r="E73" s="74"/>
      <c r="F73" s="74"/>
      <c r="G73" s="74"/>
      <c r="H73" s="74"/>
      <c r="I73" s="74"/>
      <c r="J73" s="101" t="str">
        <f t="shared" si="16"/>
        <v/>
      </c>
      <c r="K73" s="86" t="str">
        <f t="shared" si="9"/>
        <v/>
      </c>
      <c r="L73" s="86" t="str">
        <f t="shared" si="10"/>
        <v/>
      </c>
      <c r="M73" s="86" t="str">
        <f t="shared" si="11"/>
        <v/>
      </c>
      <c r="N73" s="86" t="str">
        <f t="shared" si="12"/>
        <v/>
      </c>
      <c r="O73" s="86" t="str">
        <f t="shared" ca="1" si="13"/>
        <v/>
      </c>
      <c r="P73" s="87" t="str">
        <f t="shared" si="14"/>
        <v/>
      </c>
      <c r="R73" s="10" t="s">
        <v>81</v>
      </c>
      <c r="S73" s="9" t="s">
        <v>156</v>
      </c>
      <c r="T73" s="83">
        <v>2.3569220320474919E-2</v>
      </c>
      <c r="X73" s="88">
        <f t="shared" si="15"/>
        <v>0.89</v>
      </c>
      <c r="Y73" s="88">
        <f t="shared" si="17"/>
        <v>0</v>
      </c>
      <c r="Z73" s="88" t="e">
        <f t="shared" si="18"/>
        <v>#DIV/0!</v>
      </c>
      <c r="AA73" s="88">
        <f t="shared" si="19"/>
        <v>0</v>
      </c>
      <c r="AB73" s="88" t="e">
        <f t="shared" si="20"/>
        <v>#DIV/0!</v>
      </c>
      <c r="AC73" s="88" t="e">
        <f t="shared" si="4"/>
        <v>#DIV/0!</v>
      </c>
      <c r="AD73" s="88" t="e">
        <f t="shared" si="8"/>
        <v>#DIV/0!</v>
      </c>
      <c r="AE73" s="88" t="e">
        <f t="shared" si="21"/>
        <v>#DIV/0!</v>
      </c>
      <c r="AF73"/>
    </row>
    <row r="74" spans="2:32" x14ac:dyDescent="0.2">
      <c r="B74" s="74"/>
      <c r="C74" s="74"/>
      <c r="D74" s="74"/>
      <c r="E74" s="74"/>
      <c r="F74" s="74"/>
      <c r="G74" s="74"/>
      <c r="H74" s="74"/>
      <c r="I74" s="74"/>
      <c r="J74" s="101" t="str">
        <f t="shared" si="16"/>
        <v/>
      </c>
      <c r="K74" s="86" t="str">
        <f t="shared" si="9"/>
        <v/>
      </c>
      <c r="L74" s="86" t="str">
        <f t="shared" si="10"/>
        <v/>
      </c>
      <c r="M74" s="86" t="str">
        <f t="shared" si="11"/>
        <v/>
      </c>
      <c r="N74" s="86" t="str">
        <f t="shared" si="12"/>
        <v/>
      </c>
      <c r="O74" s="86" t="str">
        <f t="shared" ca="1" si="13"/>
        <v/>
      </c>
      <c r="P74" s="87" t="str">
        <f t="shared" si="14"/>
        <v/>
      </c>
      <c r="R74" s="10" t="s">
        <v>82</v>
      </c>
      <c r="S74" s="9" t="s">
        <v>157</v>
      </c>
      <c r="T74" s="83">
        <v>4.4600566160142276E-2</v>
      </c>
      <c r="X74" s="88">
        <f t="shared" si="15"/>
        <v>0.89</v>
      </c>
      <c r="Y74" s="88">
        <f t="shared" si="17"/>
        <v>0</v>
      </c>
      <c r="Z74" s="88" t="e">
        <f t="shared" si="18"/>
        <v>#DIV/0!</v>
      </c>
      <c r="AA74" s="88">
        <f t="shared" si="19"/>
        <v>0</v>
      </c>
      <c r="AB74" s="88" t="e">
        <f t="shared" si="20"/>
        <v>#DIV/0!</v>
      </c>
      <c r="AC74" s="88" t="e">
        <f t="shared" si="4"/>
        <v>#DIV/0!</v>
      </c>
      <c r="AD74" s="88" t="e">
        <f t="shared" si="8"/>
        <v>#DIV/0!</v>
      </c>
      <c r="AE74" s="88" t="e">
        <f t="shared" si="21"/>
        <v>#DIV/0!</v>
      </c>
      <c r="AF74"/>
    </row>
    <row r="75" spans="2:32" x14ac:dyDescent="0.2">
      <c r="B75" s="74"/>
      <c r="C75" s="74"/>
      <c r="D75" s="74"/>
      <c r="E75" s="74"/>
      <c r="F75" s="74"/>
      <c r="G75" s="74"/>
      <c r="H75" s="74"/>
      <c r="I75" s="74"/>
      <c r="J75" s="101" t="str">
        <f t="shared" si="16"/>
        <v/>
      </c>
      <c r="K75" s="86" t="str">
        <f t="shared" si="9"/>
        <v/>
      </c>
      <c r="L75" s="86" t="str">
        <f t="shared" si="10"/>
        <v/>
      </c>
      <c r="M75" s="86" t="str">
        <f t="shared" si="11"/>
        <v/>
      </c>
      <c r="N75" s="86" t="str">
        <f t="shared" si="12"/>
        <v/>
      </c>
      <c r="O75" s="86" t="str">
        <f t="shared" ca="1" si="13"/>
        <v/>
      </c>
      <c r="P75" s="87" t="str">
        <f t="shared" si="14"/>
        <v/>
      </c>
      <c r="R75" s="10" t="s">
        <v>87</v>
      </c>
      <c r="S75" s="9" t="s">
        <v>158</v>
      </c>
      <c r="T75" s="83">
        <v>5.2648874232009403E-2</v>
      </c>
      <c r="X75" s="88">
        <f t="shared" si="15"/>
        <v>0.89</v>
      </c>
      <c r="Y75" s="88">
        <f t="shared" si="17"/>
        <v>0</v>
      </c>
      <c r="Z75" s="88" t="e">
        <f t="shared" si="18"/>
        <v>#DIV/0!</v>
      </c>
      <c r="AA75" s="88">
        <f t="shared" si="19"/>
        <v>0</v>
      </c>
      <c r="AB75" s="88" t="e">
        <f t="shared" si="20"/>
        <v>#DIV/0!</v>
      </c>
      <c r="AC75" s="88" t="e">
        <f t="shared" si="4"/>
        <v>#DIV/0!</v>
      </c>
      <c r="AD75" s="88" t="e">
        <f t="shared" si="8"/>
        <v>#DIV/0!</v>
      </c>
      <c r="AE75" s="88" t="e">
        <f t="shared" si="21"/>
        <v>#DIV/0!</v>
      </c>
      <c r="AF75"/>
    </row>
    <row r="76" spans="2:32" x14ac:dyDescent="0.2">
      <c r="B76" s="74"/>
      <c r="C76" s="74"/>
      <c r="D76" s="74"/>
      <c r="E76" s="74"/>
      <c r="F76" s="74"/>
      <c r="G76" s="74"/>
      <c r="H76" s="74"/>
      <c r="I76" s="74"/>
      <c r="J76" s="101" t="str">
        <f t="shared" si="16"/>
        <v/>
      </c>
      <c r="K76" s="86" t="str">
        <f t="shared" si="9"/>
        <v/>
      </c>
      <c r="L76" s="86" t="str">
        <f t="shared" si="10"/>
        <v/>
      </c>
      <c r="M76" s="86" t="str">
        <f t="shared" si="11"/>
        <v/>
      </c>
      <c r="N76" s="86" t="str">
        <f t="shared" si="12"/>
        <v/>
      </c>
      <c r="O76" s="86" t="str">
        <f t="shared" ca="1" si="13"/>
        <v/>
      </c>
      <c r="P76" s="87" t="str">
        <f t="shared" si="14"/>
        <v/>
      </c>
      <c r="R76" s="10" t="s">
        <v>88</v>
      </c>
      <c r="S76" s="9" t="s">
        <v>159</v>
      </c>
      <c r="T76" s="83">
        <v>5.6646661694203522E-2</v>
      </c>
      <c r="X76" s="88">
        <f t="shared" si="15"/>
        <v>0.89</v>
      </c>
      <c r="Y76" s="88">
        <f t="shared" si="17"/>
        <v>0</v>
      </c>
      <c r="Z76" s="88" t="e">
        <f t="shared" si="18"/>
        <v>#DIV/0!</v>
      </c>
      <c r="AA76" s="88">
        <f t="shared" si="19"/>
        <v>0</v>
      </c>
      <c r="AB76" s="88" t="e">
        <f t="shared" si="20"/>
        <v>#DIV/0!</v>
      </c>
      <c r="AC76" s="88" t="e">
        <f t="shared" si="4"/>
        <v>#DIV/0!</v>
      </c>
      <c r="AD76" s="88" t="e">
        <f t="shared" si="8"/>
        <v>#DIV/0!</v>
      </c>
      <c r="AE76" s="88" t="e">
        <f t="shared" si="21"/>
        <v>#DIV/0!</v>
      </c>
      <c r="AF76"/>
    </row>
    <row r="77" spans="2:32" x14ac:dyDescent="0.2">
      <c r="B77" s="74"/>
      <c r="C77" s="74"/>
      <c r="D77" s="74"/>
      <c r="E77" s="74"/>
      <c r="F77" s="74"/>
      <c r="G77" s="74"/>
      <c r="H77" s="74"/>
      <c r="I77" s="74"/>
      <c r="J77" s="101" t="str">
        <f t="shared" si="16"/>
        <v/>
      </c>
      <c r="K77" s="86" t="str">
        <f t="shared" si="9"/>
        <v/>
      </c>
      <c r="L77" s="86" t="str">
        <f t="shared" si="10"/>
        <v/>
      </c>
      <c r="M77" s="86" t="str">
        <f t="shared" si="11"/>
        <v/>
      </c>
      <c r="N77" s="86" t="str">
        <f t="shared" si="12"/>
        <v/>
      </c>
      <c r="O77" s="86" t="str">
        <f t="shared" ca="1" si="13"/>
        <v/>
      </c>
      <c r="P77" s="87" t="str">
        <f t="shared" si="14"/>
        <v/>
      </c>
      <c r="R77" s="12" t="s">
        <v>91</v>
      </c>
      <c r="S77" s="13" t="s">
        <v>162</v>
      </c>
      <c r="T77" s="83">
        <v>3.0604075036868558E-2</v>
      </c>
      <c r="X77" s="88">
        <f t="shared" si="15"/>
        <v>0.89</v>
      </c>
      <c r="Y77" s="88">
        <f t="shared" si="17"/>
        <v>0</v>
      </c>
      <c r="Z77" s="88" t="e">
        <f t="shared" si="18"/>
        <v>#DIV/0!</v>
      </c>
      <c r="AA77" s="88">
        <f t="shared" si="19"/>
        <v>0</v>
      </c>
      <c r="AB77" s="88" t="e">
        <f t="shared" si="20"/>
        <v>#DIV/0!</v>
      </c>
      <c r="AC77" s="88" t="e">
        <f t="shared" si="4"/>
        <v>#DIV/0!</v>
      </c>
      <c r="AD77" s="88" t="e">
        <f t="shared" si="8"/>
        <v>#DIV/0!</v>
      </c>
      <c r="AE77" s="88" t="e">
        <f t="shared" si="21"/>
        <v>#DIV/0!</v>
      </c>
      <c r="AF77"/>
    </row>
    <row r="78" spans="2:32" x14ac:dyDescent="0.2">
      <c r="B78" s="74"/>
      <c r="C78" s="74"/>
      <c r="D78" s="74"/>
      <c r="E78" s="74"/>
      <c r="F78" s="74"/>
      <c r="G78" s="74"/>
      <c r="H78" s="74"/>
      <c r="I78" s="74"/>
      <c r="J78" s="101" t="str">
        <f t="shared" si="16"/>
        <v/>
      </c>
      <c r="K78" s="86" t="str">
        <f t="shared" si="9"/>
        <v/>
      </c>
      <c r="L78" s="86" t="str">
        <f t="shared" si="10"/>
        <v/>
      </c>
      <c r="M78" s="86" t="str">
        <f t="shared" si="11"/>
        <v/>
      </c>
      <c r="N78" s="86" t="str">
        <f t="shared" si="12"/>
        <v/>
      </c>
      <c r="O78" s="86" t="str">
        <f t="shared" ca="1" si="13"/>
        <v/>
      </c>
      <c r="P78" s="87" t="str">
        <f t="shared" si="14"/>
        <v/>
      </c>
      <c r="R78" s="10" t="s">
        <v>92</v>
      </c>
      <c r="S78" s="9" t="s">
        <v>163</v>
      </c>
      <c r="T78" s="83">
        <v>2.5251976624090788E-2</v>
      </c>
      <c r="X78" s="88">
        <f t="shared" si="15"/>
        <v>0.89</v>
      </c>
      <c r="Y78" s="88">
        <f t="shared" si="17"/>
        <v>0</v>
      </c>
      <c r="Z78" s="88" t="e">
        <f t="shared" si="18"/>
        <v>#DIV/0!</v>
      </c>
      <c r="AA78" s="88">
        <f t="shared" si="19"/>
        <v>0</v>
      </c>
      <c r="AB78" s="88" t="e">
        <f t="shared" si="20"/>
        <v>#DIV/0!</v>
      </c>
      <c r="AC78" s="88" t="e">
        <f t="shared" si="4"/>
        <v>#DIV/0!</v>
      </c>
      <c r="AD78" s="88" t="e">
        <f t="shared" si="8"/>
        <v>#DIV/0!</v>
      </c>
      <c r="AE78" s="88" t="e">
        <f t="shared" si="21"/>
        <v>#DIV/0!</v>
      </c>
      <c r="AF78"/>
    </row>
    <row r="79" spans="2:32" x14ac:dyDescent="0.2">
      <c r="B79" s="74"/>
      <c r="C79" s="74"/>
      <c r="D79" s="74"/>
      <c r="E79" s="74"/>
      <c r="F79" s="74"/>
      <c r="G79" s="74"/>
      <c r="H79" s="74"/>
      <c r="I79" s="74"/>
      <c r="J79" s="101" t="str">
        <f t="shared" si="16"/>
        <v/>
      </c>
      <c r="K79" s="86" t="str">
        <f t="shared" si="9"/>
        <v/>
      </c>
      <c r="L79" s="86" t="str">
        <f t="shared" si="10"/>
        <v/>
      </c>
      <c r="M79" s="86" t="str">
        <f t="shared" si="11"/>
        <v/>
      </c>
      <c r="N79" s="86" t="str">
        <f t="shared" si="12"/>
        <v/>
      </c>
      <c r="O79" s="86" t="str">
        <f t="shared" ca="1" si="13"/>
        <v/>
      </c>
      <c r="P79" s="87" t="str">
        <f t="shared" si="14"/>
        <v/>
      </c>
      <c r="R79" s="10" t="s">
        <v>93</v>
      </c>
      <c r="S79" s="9" t="s">
        <v>164</v>
      </c>
      <c r="T79" s="83">
        <v>2.7892880275951711E-2</v>
      </c>
      <c r="X79" s="88">
        <f t="shared" si="15"/>
        <v>0.89</v>
      </c>
      <c r="Y79" s="88">
        <f t="shared" si="17"/>
        <v>0</v>
      </c>
      <c r="Z79" s="88" t="e">
        <f t="shared" si="18"/>
        <v>#DIV/0!</v>
      </c>
      <c r="AA79" s="88">
        <f t="shared" si="19"/>
        <v>0</v>
      </c>
      <c r="AB79" s="88" t="e">
        <f t="shared" si="20"/>
        <v>#DIV/0!</v>
      </c>
      <c r="AC79" s="88" t="e">
        <f t="shared" si="4"/>
        <v>#DIV/0!</v>
      </c>
      <c r="AD79" s="88" t="e">
        <f t="shared" si="8"/>
        <v>#DIV/0!</v>
      </c>
      <c r="AE79" s="88" t="e">
        <f t="shared" si="21"/>
        <v>#DIV/0!</v>
      </c>
      <c r="AF79"/>
    </row>
    <row r="80" spans="2:32" x14ac:dyDescent="0.2">
      <c r="B80" s="74"/>
      <c r="C80" s="74"/>
      <c r="D80" s="74"/>
      <c r="E80" s="74"/>
      <c r="F80" s="74"/>
      <c r="G80" s="74"/>
      <c r="H80" s="74"/>
      <c r="I80" s="74"/>
      <c r="J80" s="101" t="str">
        <f t="shared" si="16"/>
        <v/>
      </c>
      <c r="K80" s="86" t="str">
        <f t="shared" si="9"/>
        <v/>
      </c>
      <c r="L80" s="86" t="str">
        <f t="shared" si="10"/>
        <v/>
      </c>
      <c r="M80" s="86" t="str">
        <f t="shared" si="11"/>
        <v/>
      </c>
      <c r="N80" s="86" t="str">
        <f t="shared" si="12"/>
        <v/>
      </c>
      <c r="O80" s="86" t="str">
        <f t="shared" ca="1" si="13"/>
        <v/>
      </c>
      <c r="P80" s="87" t="str">
        <f t="shared" si="14"/>
        <v/>
      </c>
      <c r="R80" s="12" t="s">
        <v>94</v>
      </c>
      <c r="S80" s="13" t="s">
        <v>165</v>
      </c>
      <c r="T80" s="84">
        <v>9.9307378708725982E-3</v>
      </c>
      <c r="X80" s="88">
        <f t="shared" si="15"/>
        <v>0.89</v>
      </c>
      <c r="Y80" s="88">
        <f t="shared" si="17"/>
        <v>0</v>
      </c>
      <c r="Z80" s="88" t="e">
        <f t="shared" si="18"/>
        <v>#DIV/0!</v>
      </c>
      <c r="AA80" s="88">
        <f t="shared" si="19"/>
        <v>0</v>
      </c>
      <c r="AB80" s="88" t="e">
        <f t="shared" si="20"/>
        <v>#DIV/0!</v>
      </c>
      <c r="AC80" s="88" t="e">
        <f t="shared" si="4"/>
        <v>#DIV/0!</v>
      </c>
      <c r="AD80" s="88" t="e">
        <f t="shared" si="8"/>
        <v>#DIV/0!</v>
      </c>
      <c r="AE80" s="88" t="e">
        <f t="shared" si="21"/>
        <v>#DIV/0!</v>
      </c>
      <c r="AF80"/>
    </row>
    <row r="81" spans="2:32" x14ac:dyDescent="0.2">
      <c r="B81" s="74"/>
      <c r="C81" s="74"/>
      <c r="D81" s="74"/>
      <c r="E81" s="74"/>
      <c r="F81" s="74"/>
      <c r="G81" s="74"/>
      <c r="H81" s="74"/>
      <c r="I81" s="74"/>
      <c r="J81" s="101" t="str">
        <f t="shared" si="16"/>
        <v/>
      </c>
      <c r="K81" s="86" t="str">
        <f t="shared" si="9"/>
        <v/>
      </c>
      <c r="L81" s="86" t="str">
        <f t="shared" si="10"/>
        <v/>
      </c>
      <c r="M81" s="86" t="str">
        <f t="shared" si="11"/>
        <v/>
      </c>
      <c r="N81" s="86" t="str">
        <f t="shared" si="12"/>
        <v/>
      </c>
      <c r="O81" s="86" t="str">
        <f t="shared" ca="1" si="13"/>
        <v/>
      </c>
      <c r="P81" s="87" t="str">
        <f t="shared" si="14"/>
        <v/>
      </c>
      <c r="R81" s="10" t="s">
        <v>95</v>
      </c>
      <c r="S81" s="9" t="s">
        <v>166</v>
      </c>
      <c r="T81" s="84">
        <v>3.6995352213362656E-2</v>
      </c>
      <c r="X81" s="88">
        <f t="shared" si="15"/>
        <v>0.89</v>
      </c>
      <c r="Y81" s="88">
        <f t="shared" si="17"/>
        <v>0</v>
      </c>
      <c r="Z81" s="88" t="e">
        <f t="shared" si="18"/>
        <v>#DIV/0!</v>
      </c>
      <c r="AA81" s="88">
        <f t="shared" si="19"/>
        <v>0</v>
      </c>
      <c r="AB81" s="88" t="e">
        <f t="shared" si="20"/>
        <v>#DIV/0!</v>
      </c>
      <c r="AC81" s="88" t="e">
        <f t="shared" si="4"/>
        <v>#DIV/0!</v>
      </c>
      <c r="AD81" s="88" t="e">
        <f t="shared" si="8"/>
        <v>#DIV/0!</v>
      </c>
      <c r="AE81" s="88" t="e">
        <f t="shared" si="21"/>
        <v>#DIV/0!</v>
      </c>
      <c r="AF81"/>
    </row>
    <row r="82" spans="2:32" x14ac:dyDescent="0.2">
      <c r="B82" s="74"/>
      <c r="C82" s="74"/>
      <c r="D82" s="74"/>
      <c r="E82" s="74"/>
      <c r="F82" s="74"/>
      <c r="G82" s="74"/>
      <c r="H82" s="74"/>
      <c r="I82" s="74"/>
      <c r="J82" s="101" t="str">
        <f t="shared" si="16"/>
        <v/>
      </c>
      <c r="K82" s="86" t="str">
        <f t="shared" si="9"/>
        <v/>
      </c>
      <c r="L82" s="86" t="str">
        <f t="shared" si="10"/>
        <v/>
      </c>
      <c r="M82" s="86" t="str">
        <f t="shared" si="11"/>
        <v/>
      </c>
      <c r="N82" s="86" t="str">
        <f t="shared" si="12"/>
        <v/>
      </c>
      <c r="O82" s="86" t="str">
        <f t="shared" ca="1" si="13"/>
        <v/>
      </c>
      <c r="P82" s="87" t="str">
        <f t="shared" si="14"/>
        <v/>
      </c>
      <c r="R82" s="12" t="s">
        <v>96</v>
      </c>
      <c r="S82" s="13" t="s">
        <v>167</v>
      </c>
      <c r="T82" s="84">
        <v>2.1160408478516263E-2</v>
      </c>
      <c r="X82" s="88">
        <f t="shared" si="15"/>
        <v>0.89</v>
      </c>
      <c r="Y82" s="88">
        <f t="shared" si="17"/>
        <v>0</v>
      </c>
      <c r="Z82" s="88" t="e">
        <f t="shared" si="18"/>
        <v>#DIV/0!</v>
      </c>
      <c r="AA82" s="88">
        <f t="shared" si="19"/>
        <v>0</v>
      </c>
      <c r="AB82" s="88" t="e">
        <f t="shared" si="20"/>
        <v>#DIV/0!</v>
      </c>
      <c r="AC82" s="88" t="e">
        <f t="shared" si="4"/>
        <v>#DIV/0!</v>
      </c>
      <c r="AD82" s="88" t="e">
        <f t="shared" si="8"/>
        <v>#DIV/0!</v>
      </c>
      <c r="AE82" s="88" t="e">
        <f t="shared" si="21"/>
        <v>#DIV/0!</v>
      </c>
      <c r="AF82"/>
    </row>
    <row r="83" spans="2:32" x14ac:dyDescent="0.2">
      <c r="B83" s="74"/>
      <c r="C83" s="74"/>
      <c r="D83" s="74"/>
      <c r="E83" s="74"/>
      <c r="F83" s="74"/>
      <c r="G83" s="74"/>
      <c r="H83" s="74"/>
      <c r="I83" s="74"/>
      <c r="J83" s="101" t="str">
        <f t="shared" si="16"/>
        <v/>
      </c>
      <c r="K83" s="86" t="str">
        <f t="shared" si="9"/>
        <v/>
      </c>
      <c r="L83" s="86" t="str">
        <f t="shared" si="10"/>
        <v/>
      </c>
      <c r="M83" s="86" t="str">
        <f t="shared" si="11"/>
        <v/>
      </c>
      <c r="N83" s="86" t="str">
        <f t="shared" si="12"/>
        <v/>
      </c>
      <c r="O83" s="86" t="str">
        <f t="shared" ca="1" si="13"/>
        <v/>
      </c>
      <c r="P83" s="87" t="str">
        <f t="shared" si="14"/>
        <v/>
      </c>
      <c r="R83" s="10" t="s">
        <v>89</v>
      </c>
      <c r="S83" s="9" t="s">
        <v>160</v>
      </c>
      <c r="T83" s="83">
        <v>2.9142541755192847E-2</v>
      </c>
      <c r="X83" s="88">
        <f t="shared" si="15"/>
        <v>0.89</v>
      </c>
      <c r="Y83" s="88">
        <f t="shared" si="17"/>
        <v>0</v>
      </c>
      <c r="Z83" s="88" t="e">
        <f t="shared" si="18"/>
        <v>#DIV/0!</v>
      </c>
      <c r="AA83" s="88">
        <f t="shared" si="19"/>
        <v>0</v>
      </c>
      <c r="AB83" s="88" t="e">
        <f t="shared" si="20"/>
        <v>#DIV/0!</v>
      </c>
      <c r="AC83" s="88" t="e">
        <f t="shared" si="4"/>
        <v>#DIV/0!</v>
      </c>
      <c r="AD83" s="88" t="e">
        <f t="shared" si="8"/>
        <v>#DIV/0!</v>
      </c>
      <c r="AE83" s="88" t="e">
        <f t="shared" si="21"/>
        <v>#DIV/0!</v>
      </c>
      <c r="AF83"/>
    </row>
    <row r="84" spans="2:32" x14ac:dyDescent="0.2">
      <c r="B84" s="74"/>
      <c r="C84" s="74"/>
      <c r="D84" s="74"/>
      <c r="E84" s="74"/>
      <c r="F84" s="74"/>
      <c r="G84" s="74"/>
      <c r="H84" s="74"/>
      <c r="I84" s="74"/>
      <c r="J84" s="101" t="str">
        <f t="shared" si="16"/>
        <v/>
      </c>
      <c r="K84" s="86" t="str">
        <f t="shared" si="9"/>
        <v/>
      </c>
      <c r="L84" s="86" t="str">
        <f t="shared" si="10"/>
        <v/>
      </c>
      <c r="M84" s="86" t="str">
        <f t="shared" si="11"/>
        <v/>
      </c>
      <c r="N84" s="86" t="str">
        <f t="shared" si="12"/>
        <v/>
      </c>
      <c r="O84" s="86" t="str">
        <f t="shared" ca="1" si="13"/>
        <v/>
      </c>
      <c r="P84" s="87" t="str">
        <f t="shared" si="14"/>
        <v/>
      </c>
      <c r="R84" s="12" t="s">
        <v>90</v>
      </c>
      <c r="S84" s="13" t="s">
        <v>161</v>
      </c>
      <c r="T84" s="83">
        <v>2.0686421126302902E-2</v>
      </c>
      <c r="X84" s="88">
        <f t="shared" si="15"/>
        <v>0.89</v>
      </c>
      <c r="Y84" s="88">
        <f t="shared" si="17"/>
        <v>0</v>
      </c>
      <c r="Z84" s="88" t="e">
        <f t="shared" si="18"/>
        <v>#DIV/0!</v>
      </c>
      <c r="AA84" s="88">
        <f t="shared" si="19"/>
        <v>0</v>
      </c>
      <c r="AB84" s="88" t="e">
        <f t="shared" si="20"/>
        <v>#DIV/0!</v>
      </c>
      <c r="AC84" s="88" t="e">
        <f t="shared" si="4"/>
        <v>#DIV/0!</v>
      </c>
      <c r="AD84" s="88" t="e">
        <f t="shared" si="8"/>
        <v>#DIV/0!</v>
      </c>
      <c r="AE84" s="88" t="e">
        <f t="shared" si="21"/>
        <v>#DIV/0!</v>
      </c>
      <c r="AF84"/>
    </row>
    <row r="85" spans="2:32" x14ac:dyDescent="0.2">
      <c r="B85" s="74"/>
      <c r="C85" s="74"/>
      <c r="D85" s="74"/>
      <c r="E85" s="74"/>
      <c r="F85" s="74"/>
      <c r="G85" s="74"/>
      <c r="H85" s="74"/>
      <c r="I85" s="74"/>
      <c r="J85" s="101" t="str">
        <f t="shared" si="16"/>
        <v/>
      </c>
      <c r="K85" s="86" t="str">
        <f t="shared" si="9"/>
        <v/>
      </c>
      <c r="L85" s="86" t="str">
        <f t="shared" si="10"/>
        <v/>
      </c>
      <c r="M85" s="86" t="str">
        <f t="shared" si="11"/>
        <v/>
      </c>
      <c r="N85" s="86" t="str">
        <f t="shared" si="12"/>
        <v/>
      </c>
      <c r="O85" s="86" t="str">
        <f t="shared" ca="1" si="13"/>
        <v/>
      </c>
      <c r="P85" s="87" t="str">
        <f t="shared" si="14"/>
        <v/>
      </c>
      <c r="R85" s="10" t="s">
        <v>97</v>
      </c>
      <c r="S85" s="9" t="s">
        <v>168</v>
      </c>
      <c r="T85" s="84">
        <v>3.260638099732547E-2</v>
      </c>
      <c r="X85" s="88">
        <f t="shared" si="15"/>
        <v>0.89</v>
      </c>
      <c r="Y85" s="88">
        <f t="shared" si="17"/>
        <v>0</v>
      </c>
      <c r="Z85" s="88" t="e">
        <f t="shared" si="18"/>
        <v>#DIV/0!</v>
      </c>
      <c r="AA85" s="88">
        <f t="shared" si="19"/>
        <v>0</v>
      </c>
      <c r="AB85" s="88" t="e">
        <f t="shared" si="20"/>
        <v>#DIV/0!</v>
      </c>
      <c r="AC85" s="88" t="e">
        <f t="shared" si="4"/>
        <v>#DIV/0!</v>
      </c>
      <c r="AD85" s="88" t="e">
        <f t="shared" si="8"/>
        <v>#DIV/0!</v>
      </c>
      <c r="AE85" s="88" t="e">
        <f t="shared" si="21"/>
        <v>#DIV/0!</v>
      </c>
      <c r="AF85"/>
    </row>
    <row r="86" spans="2:32" x14ac:dyDescent="0.2">
      <c r="B86" s="74"/>
      <c r="C86" s="74"/>
      <c r="D86" s="74"/>
      <c r="E86" s="74"/>
      <c r="F86" s="74"/>
      <c r="G86" s="74"/>
      <c r="H86" s="74"/>
      <c r="I86" s="74"/>
      <c r="J86" s="101" t="str">
        <f t="shared" si="16"/>
        <v/>
      </c>
      <c r="K86" s="86" t="str">
        <f t="shared" si="9"/>
        <v/>
      </c>
      <c r="L86" s="86" t="str">
        <f t="shared" si="10"/>
        <v/>
      </c>
      <c r="M86" s="86" t="str">
        <f t="shared" si="11"/>
        <v/>
      </c>
      <c r="N86" s="86" t="str">
        <f t="shared" si="12"/>
        <v/>
      </c>
      <c r="O86" s="86" t="str">
        <f t="shared" ca="1" si="13"/>
        <v/>
      </c>
      <c r="P86" s="87" t="str">
        <f t="shared" si="14"/>
        <v/>
      </c>
      <c r="R86" s="12" t="s">
        <v>98</v>
      </c>
      <c r="S86" s="13" t="s">
        <v>169</v>
      </c>
      <c r="T86" s="84">
        <v>2.2116164601694709E-2</v>
      </c>
      <c r="X86" s="88">
        <f t="shared" si="15"/>
        <v>0.89</v>
      </c>
      <c r="Y86" s="88">
        <f t="shared" si="17"/>
        <v>0</v>
      </c>
      <c r="Z86" s="88" t="e">
        <f t="shared" si="18"/>
        <v>#DIV/0!</v>
      </c>
      <c r="AA86" s="88">
        <f t="shared" si="19"/>
        <v>0</v>
      </c>
      <c r="AB86" s="88" t="e">
        <f t="shared" si="20"/>
        <v>#DIV/0!</v>
      </c>
      <c r="AC86" s="88" t="e">
        <f t="shared" si="4"/>
        <v>#DIV/0!</v>
      </c>
      <c r="AD86" s="88" t="e">
        <f t="shared" si="8"/>
        <v>#DIV/0!</v>
      </c>
      <c r="AE86" s="88" t="e">
        <f t="shared" si="21"/>
        <v>#DIV/0!</v>
      </c>
      <c r="AF86"/>
    </row>
    <row r="87" spans="2:32" x14ac:dyDescent="0.2">
      <c r="B87" s="74"/>
      <c r="C87" s="74"/>
      <c r="D87" s="74"/>
      <c r="E87" s="74"/>
      <c r="F87" s="74"/>
      <c r="G87" s="74"/>
      <c r="H87" s="74"/>
      <c r="I87" s="74"/>
      <c r="J87" s="101" t="str">
        <f t="shared" si="16"/>
        <v/>
      </c>
      <c r="K87" s="86" t="str">
        <f t="shared" si="9"/>
        <v/>
      </c>
      <c r="L87" s="86" t="str">
        <f t="shared" si="10"/>
        <v/>
      </c>
      <c r="M87" s="86" t="str">
        <f t="shared" si="11"/>
        <v/>
      </c>
      <c r="N87" s="86" t="str">
        <f t="shared" si="12"/>
        <v/>
      </c>
      <c r="O87" s="86" t="str">
        <f t="shared" ca="1" si="13"/>
        <v/>
      </c>
      <c r="P87" s="87" t="str">
        <f t="shared" si="14"/>
        <v/>
      </c>
      <c r="R87" s="4" t="s">
        <v>84</v>
      </c>
      <c r="S87" s="19" t="s">
        <v>170</v>
      </c>
      <c r="T87" s="83">
        <v>3.8257017066207891E-2</v>
      </c>
      <c r="X87" s="88">
        <f t="shared" si="15"/>
        <v>0.89</v>
      </c>
      <c r="Y87" s="88">
        <f t="shared" ref="Y87:Y115" si="22">C87+(75*D87/2000)</f>
        <v>0</v>
      </c>
      <c r="Z87" s="88" t="e">
        <f t="shared" ref="Z87:Z115" si="23">Y87/B87</f>
        <v>#DIV/0!</v>
      </c>
      <c r="AA87" s="88">
        <f t="shared" ref="AA87:AA115" si="24">IFERROR(MATCH(H87,$R$24:$R$107,0),0)</f>
        <v>0</v>
      </c>
      <c r="AB87" s="88" t="e">
        <f t="shared" ref="AB87:AB115" si="25">0.473*EXP(0.133*Z87)</f>
        <v>#DIV/0!</v>
      </c>
      <c r="AC87" s="88" t="e">
        <f t="shared" si="4"/>
        <v>#DIV/0!</v>
      </c>
      <c r="AD87" s="88" t="e">
        <f t="shared" si="8"/>
        <v>#DIV/0!</v>
      </c>
      <c r="AE87" s="88" t="e">
        <f t="shared" ref="AE87:AE115" si="26">AD87-(0.284*E87/1000)-0.442</f>
        <v>#DIV/0!</v>
      </c>
      <c r="AF87"/>
    </row>
    <row r="88" spans="2:32" x14ac:dyDescent="0.2">
      <c r="B88" s="74"/>
      <c r="C88" s="74"/>
      <c r="D88" s="74"/>
      <c r="E88" s="74"/>
      <c r="F88" s="74"/>
      <c r="G88" s="74"/>
      <c r="H88" s="74"/>
      <c r="I88" s="74"/>
      <c r="J88" s="101" t="str">
        <f t="shared" si="16"/>
        <v/>
      </c>
      <c r="K88" s="86" t="str">
        <f t="shared" si="9"/>
        <v/>
      </c>
      <c r="L88" s="86" t="str">
        <f t="shared" si="10"/>
        <v/>
      </c>
      <c r="M88" s="86" t="str">
        <f t="shared" si="11"/>
        <v/>
      </c>
      <c r="N88" s="86" t="str">
        <f t="shared" si="12"/>
        <v/>
      </c>
      <c r="O88" s="86" t="str">
        <f t="shared" ca="1" si="13"/>
        <v/>
      </c>
      <c r="P88" s="87" t="str">
        <f t="shared" si="14"/>
        <v/>
      </c>
      <c r="R88" s="105" t="s">
        <v>182</v>
      </c>
      <c r="S88" s="106"/>
      <c r="T88" s="83"/>
      <c r="X88" s="88">
        <f t="shared" si="15"/>
        <v>0.89</v>
      </c>
      <c r="Y88" s="88">
        <f t="shared" si="22"/>
        <v>0</v>
      </c>
      <c r="Z88" s="88" t="e">
        <f t="shared" si="23"/>
        <v>#DIV/0!</v>
      </c>
      <c r="AA88" s="88">
        <f t="shared" si="24"/>
        <v>0</v>
      </c>
      <c r="AB88" s="88" t="e">
        <f t="shared" si="25"/>
        <v>#DIV/0!</v>
      </c>
      <c r="AC88" s="88" t="e">
        <f t="shared" ref="AC88:AC115" si="27">AB88+0.015*(J88)*(E88/1000)</f>
        <v>#DIV/0!</v>
      </c>
      <c r="AD88" s="88" t="e">
        <f t="shared" ref="AD88:AD115" si="28">AC88-0.009*J88</f>
        <v>#DIV/0!</v>
      </c>
      <c r="AE88" s="88" t="e">
        <f t="shared" si="26"/>
        <v>#DIV/0!</v>
      </c>
      <c r="AF88"/>
    </row>
    <row r="89" spans="2:32" x14ac:dyDescent="0.2">
      <c r="B89" s="74"/>
      <c r="C89" s="74"/>
      <c r="D89" s="74"/>
      <c r="E89" s="74"/>
      <c r="F89" s="74"/>
      <c r="G89" s="74"/>
      <c r="H89" s="74"/>
      <c r="I89" s="74"/>
      <c r="J89" s="101" t="str">
        <f t="shared" si="16"/>
        <v/>
      </c>
      <c r="K89" s="86" t="str">
        <f t="shared" ref="K89:K111" si="29">IF(AND(B89&gt;0,C89&gt;0,D89&gt;0,E89&gt;0,J89&gt;0,AA89&gt;0),AE89*X89*B89*V$24*V$31*(100-V$30)/1000,"")</f>
        <v/>
      </c>
      <c r="L89" s="86" t="str">
        <f t="shared" ref="L89:L111" si="30">IF(AND(B89&gt;0,C89&gt;0,D89&gt;0,E89&gt;0,J89&gt;0,AA89&gt;0),((Z89/10)^3)*((J89/50)^1.52)*Y89*V$25*V$31*(100-V$30)/1000,"")</f>
        <v/>
      </c>
      <c r="M89" s="86" t="str">
        <f t="shared" ref="M89:M111" si="31">IF(AND(B89&gt;0,C89&gt;0,D89&gt;0,E89&gt;0,J89&gt;0,AA89&gt;0),K89*V$26/V$24,"")</f>
        <v/>
      </c>
      <c r="N89" s="86" t="str">
        <f t="shared" ref="N89:N111" si="32">IF(AND(B89&gt;0,C89&gt;0,D89&gt;0,E89&gt;0,J89&gt;0,AA89&gt;0),V$27*V$31*(100-V$30)/100,"")</f>
        <v/>
      </c>
      <c r="O89" s="86" t="str">
        <f t="shared" ref="O89:O111" ca="1" si="33">IF(AND(B89&gt;0,C89&gt;0,D89&gt;0,E89&gt;0,J89&gt;0,AA89&gt;0),OFFSET($T$23,AA89,0)*V$28*V$31*(100-V$30)/1000,"")</f>
        <v/>
      </c>
      <c r="P89" s="87" t="str">
        <f t="shared" ref="P89:P111" si="34">IF(AND(B89&gt;0,C89&gt;0,D89&gt;0,E89&gt;0,J89&gt;0,AA89&gt;0),ROUND(SUM(K89:O89),2),"")</f>
        <v/>
      </c>
      <c r="R89" s="6" t="s">
        <v>17</v>
      </c>
      <c r="S89" s="7"/>
      <c r="T89" s="83">
        <v>0.51739433763432074</v>
      </c>
      <c r="X89" s="88">
        <f t="shared" ref="X89:X115" si="35">IF($F$19="N",0.89,1)</f>
        <v>0.89</v>
      </c>
      <c r="Y89" s="88">
        <f t="shared" si="22"/>
        <v>0</v>
      </c>
      <c r="Z89" s="88" t="e">
        <f t="shared" si="23"/>
        <v>#DIV/0!</v>
      </c>
      <c r="AA89" s="88">
        <f t="shared" si="24"/>
        <v>0</v>
      </c>
      <c r="AB89" s="88" t="e">
        <f t="shared" si="25"/>
        <v>#DIV/0!</v>
      </c>
      <c r="AC89" s="88" t="e">
        <f t="shared" si="27"/>
        <v>#DIV/0!</v>
      </c>
      <c r="AD89" s="88" t="e">
        <f t="shared" si="28"/>
        <v>#DIV/0!</v>
      </c>
      <c r="AE89" s="88" t="e">
        <f t="shared" si="26"/>
        <v>#DIV/0!</v>
      </c>
      <c r="AF89"/>
    </row>
    <row r="90" spans="2:32" x14ac:dyDescent="0.2">
      <c r="B90" s="74"/>
      <c r="C90" s="74"/>
      <c r="D90" s="74"/>
      <c r="E90" s="74"/>
      <c r="F90" s="74"/>
      <c r="G90" s="74"/>
      <c r="H90" s="74"/>
      <c r="I90" s="74"/>
      <c r="J90" s="101" t="str">
        <f t="shared" ref="J90:J111" si="36">IF(F90&gt;0,0.021*(F90^1.71),IF(G90&gt;0,G90,""))</f>
        <v/>
      </c>
      <c r="K90" s="86" t="str">
        <f t="shared" si="29"/>
        <v/>
      </c>
      <c r="L90" s="86" t="str">
        <f t="shared" si="30"/>
        <v/>
      </c>
      <c r="M90" s="86" t="str">
        <f t="shared" si="31"/>
        <v/>
      </c>
      <c r="N90" s="86" t="str">
        <f t="shared" si="32"/>
        <v/>
      </c>
      <c r="O90" s="86" t="str">
        <f t="shared" ca="1" si="33"/>
        <v/>
      </c>
      <c r="P90" s="87" t="str">
        <f t="shared" si="34"/>
        <v/>
      </c>
      <c r="R90" s="8" t="s">
        <v>18</v>
      </c>
      <c r="S90" s="9"/>
      <c r="T90" s="83">
        <v>0.71588428122176873</v>
      </c>
      <c r="X90" s="88">
        <f t="shared" si="35"/>
        <v>0.89</v>
      </c>
      <c r="Y90" s="88">
        <f t="shared" si="22"/>
        <v>0</v>
      </c>
      <c r="Z90" s="88" t="e">
        <f t="shared" si="23"/>
        <v>#DIV/0!</v>
      </c>
      <c r="AA90" s="88">
        <f t="shared" si="24"/>
        <v>0</v>
      </c>
      <c r="AB90" s="88" t="e">
        <f t="shared" si="25"/>
        <v>#DIV/0!</v>
      </c>
      <c r="AC90" s="88" t="e">
        <f t="shared" si="27"/>
        <v>#DIV/0!</v>
      </c>
      <c r="AD90" s="88" t="e">
        <f t="shared" si="28"/>
        <v>#DIV/0!</v>
      </c>
      <c r="AE90" s="88" t="e">
        <f t="shared" si="26"/>
        <v>#DIV/0!</v>
      </c>
      <c r="AF90"/>
    </row>
    <row r="91" spans="2:32" x14ac:dyDescent="0.2">
      <c r="B91" s="74"/>
      <c r="C91" s="74"/>
      <c r="D91" s="74"/>
      <c r="E91" s="74"/>
      <c r="F91" s="74"/>
      <c r="G91" s="74"/>
      <c r="H91" s="74"/>
      <c r="I91" s="74"/>
      <c r="J91" s="101" t="str">
        <f t="shared" si="36"/>
        <v/>
      </c>
      <c r="K91" s="86" t="str">
        <f t="shared" si="29"/>
        <v/>
      </c>
      <c r="L91" s="86" t="str">
        <f t="shared" si="30"/>
        <v/>
      </c>
      <c r="M91" s="86" t="str">
        <f t="shared" si="31"/>
        <v/>
      </c>
      <c r="N91" s="86" t="str">
        <f t="shared" si="32"/>
        <v/>
      </c>
      <c r="O91" s="86" t="str">
        <f t="shared" ca="1" si="33"/>
        <v/>
      </c>
      <c r="P91" s="87" t="str">
        <f t="shared" si="34"/>
        <v/>
      </c>
      <c r="R91" s="8" t="s">
        <v>19</v>
      </c>
      <c r="S91" s="9"/>
      <c r="T91" s="83">
        <v>0.41394722334594652</v>
      </c>
      <c r="X91" s="88">
        <f t="shared" si="35"/>
        <v>0.89</v>
      </c>
      <c r="Y91" s="88">
        <f t="shared" si="22"/>
        <v>0</v>
      </c>
      <c r="Z91" s="88" t="e">
        <f t="shared" si="23"/>
        <v>#DIV/0!</v>
      </c>
      <c r="AA91" s="88">
        <f t="shared" si="24"/>
        <v>0</v>
      </c>
      <c r="AB91" s="88" t="e">
        <f t="shared" si="25"/>
        <v>#DIV/0!</v>
      </c>
      <c r="AC91" s="88" t="e">
        <f t="shared" si="27"/>
        <v>#DIV/0!</v>
      </c>
      <c r="AD91" s="88" t="e">
        <f t="shared" si="28"/>
        <v>#DIV/0!</v>
      </c>
      <c r="AE91" s="88" t="e">
        <f t="shared" si="26"/>
        <v>#DIV/0!</v>
      </c>
      <c r="AF91"/>
    </row>
    <row r="92" spans="2:32" x14ac:dyDescent="0.2">
      <c r="B92" s="74"/>
      <c r="C92" s="74"/>
      <c r="D92" s="74"/>
      <c r="E92" s="74"/>
      <c r="F92" s="74"/>
      <c r="G92" s="74"/>
      <c r="H92" s="74"/>
      <c r="I92" s="74"/>
      <c r="J92" s="101" t="str">
        <f t="shared" si="36"/>
        <v/>
      </c>
      <c r="K92" s="86" t="str">
        <f t="shared" si="29"/>
        <v/>
      </c>
      <c r="L92" s="86" t="str">
        <f t="shared" si="30"/>
        <v/>
      </c>
      <c r="M92" s="86" t="str">
        <f t="shared" si="31"/>
        <v/>
      </c>
      <c r="N92" s="86" t="str">
        <f t="shared" si="32"/>
        <v/>
      </c>
      <c r="O92" s="86" t="str">
        <f t="shared" ca="1" si="33"/>
        <v/>
      </c>
      <c r="P92" s="87" t="str">
        <f t="shared" si="34"/>
        <v/>
      </c>
      <c r="R92" s="8" t="s">
        <v>20</v>
      </c>
      <c r="S92" s="9"/>
      <c r="T92" s="83">
        <v>4.366719053571104E-2</v>
      </c>
      <c r="X92" s="88">
        <f t="shared" si="35"/>
        <v>0.89</v>
      </c>
      <c r="Y92" s="88">
        <f t="shared" si="22"/>
        <v>0</v>
      </c>
      <c r="Z92" s="88" t="e">
        <f t="shared" si="23"/>
        <v>#DIV/0!</v>
      </c>
      <c r="AA92" s="88">
        <f t="shared" si="24"/>
        <v>0</v>
      </c>
      <c r="AB92" s="88" t="e">
        <f t="shared" si="25"/>
        <v>#DIV/0!</v>
      </c>
      <c r="AC92" s="88" t="e">
        <f t="shared" si="27"/>
        <v>#DIV/0!</v>
      </c>
      <c r="AD92" s="88" t="e">
        <f t="shared" si="28"/>
        <v>#DIV/0!</v>
      </c>
      <c r="AE92" s="88" t="e">
        <f t="shared" si="26"/>
        <v>#DIV/0!</v>
      </c>
      <c r="AF92"/>
    </row>
    <row r="93" spans="2:32" x14ac:dyDescent="0.2">
      <c r="B93" s="74"/>
      <c r="C93" s="74"/>
      <c r="D93" s="74"/>
      <c r="E93" s="74"/>
      <c r="F93" s="74"/>
      <c r="G93" s="74"/>
      <c r="H93" s="74"/>
      <c r="I93" s="74"/>
      <c r="J93" s="101" t="str">
        <f t="shared" si="36"/>
        <v/>
      </c>
      <c r="K93" s="86" t="str">
        <f t="shared" si="29"/>
        <v/>
      </c>
      <c r="L93" s="86" t="str">
        <f t="shared" si="30"/>
        <v/>
      </c>
      <c r="M93" s="86" t="str">
        <f t="shared" si="31"/>
        <v/>
      </c>
      <c r="N93" s="86" t="str">
        <f t="shared" si="32"/>
        <v/>
      </c>
      <c r="O93" s="86" t="str">
        <f t="shared" ca="1" si="33"/>
        <v/>
      </c>
      <c r="P93" s="87" t="str">
        <f t="shared" si="34"/>
        <v/>
      </c>
      <c r="R93" s="10" t="s">
        <v>83</v>
      </c>
      <c r="S93" s="11"/>
      <c r="T93" s="83">
        <v>0.3111361253780589</v>
      </c>
      <c r="X93" s="88">
        <f t="shared" si="35"/>
        <v>0.89</v>
      </c>
      <c r="Y93" s="88">
        <f t="shared" si="22"/>
        <v>0</v>
      </c>
      <c r="Z93" s="88" t="e">
        <f t="shared" si="23"/>
        <v>#DIV/0!</v>
      </c>
      <c r="AA93" s="88">
        <f t="shared" si="24"/>
        <v>0</v>
      </c>
      <c r="AB93" s="88" t="e">
        <f t="shared" si="25"/>
        <v>#DIV/0!</v>
      </c>
      <c r="AC93" s="88" t="e">
        <f t="shared" si="27"/>
        <v>#DIV/0!</v>
      </c>
      <c r="AD93" s="88" t="e">
        <f t="shared" si="28"/>
        <v>#DIV/0!</v>
      </c>
      <c r="AE93" s="88" t="e">
        <f t="shared" si="26"/>
        <v>#DIV/0!</v>
      </c>
      <c r="AF93"/>
    </row>
    <row r="94" spans="2:32" x14ac:dyDescent="0.2">
      <c r="B94" s="74"/>
      <c r="C94" s="74"/>
      <c r="D94" s="74"/>
      <c r="E94" s="74"/>
      <c r="F94" s="74"/>
      <c r="G94" s="74"/>
      <c r="H94" s="74"/>
      <c r="I94" s="74"/>
      <c r="J94" s="101" t="str">
        <f t="shared" si="36"/>
        <v/>
      </c>
      <c r="K94" s="86" t="str">
        <f t="shared" si="29"/>
        <v/>
      </c>
      <c r="L94" s="86" t="str">
        <f t="shared" si="30"/>
        <v/>
      </c>
      <c r="M94" s="86" t="str">
        <f t="shared" si="31"/>
        <v/>
      </c>
      <c r="N94" s="86" t="str">
        <f t="shared" si="32"/>
        <v/>
      </c>
      <c r="O94" s="86" t="str">
        <f t="shared" ca="1" si="33"/>
        <v/>
      </c>
      <c r="P94" s="87" t="str">
        <f t="shared" si="34"/>
        <v/>
      </c>
      <c r="R94" s="10" t="s">
        <v>85</v>
      </c>
      <c r="S94" s="9"/>
      <c r="T94" s="83">
        <v>0.76457420776364149</v>
      </c>
      <c r="X94" s="88">
        <f t="shared" si="35"/>
        <v>0.89</v>
      </c>
      <c r="Y94" s="88">
        <f t="shared" si="22"/>
        <v>0</v>
      </c>
      <c r="Z94" s="88" t="e">
        <f t="shared" si="23"/>
        <v>#DIV/0!</v>
      </c>
      <c r="AA94" s="88">
        <f t="shared" si="24"/>
        <v>0</v>
      </c>
      <c r="AB94" s="88" t="e">
        <f t="shared" si="25"/>
        <v>#DIV/0!</v>
      </c>
      <c r="AC94" s="88" t="e">
        <f t="shared" si="27"/>
        <v>#DIV/0!</v>
      </c>
      <c r="AD94" s="88" t="e">
        <f t="shared" si="28"/>
        <v>#DIV/0!</v>
      </c>
      <c r="AE94" s="88" t="e">
        <f t="shared" si="26"/>
        <v>#DIV/0!</v>
      </c>
      <c r="AF94"/>
    </row>
    <row r="95" spans="2:32" x14ac:dyDescent="0.2">
      <c r="B95" s="74"/>
      <c r="C95" s="74"/>
      <c r="D95" s="74"/>
      <c r="E95" s="74"/>
      <c r="F95" s="74"/>
      <c r="G95" s="74"/>
      <c r="H95" s="74"/>
      <c r="I95" s="74"/>
      <c r="J95" s="101" t="str">
        <f t="shared" si="36"/>
        <v/>
      </c>
      <c r="K95" s="86" t="str">
        <f t="shared" si="29"/>
        <v/>
      </c>
      <c r="L95" s="86" t="str">
        <f t="shared" si="30"/>
        <v/>
      </c>
      <c r="M95" s="86" t="str">
        <f t="shared" si="31"/>
        <v/>
      </c>
      <c r="N95" s="86" t="str">
        <f t="shared" si="32"/>
        <v/>
      </c>
      <c r="O95" s="86" t="str">
        <f t="shared" ca="1" si="33"/>
        <v/>
      </c>
      <c r="P95" s="87" t="str">
        <f t="shared" si="34"/>
        <v/>
      </c>
      <c r="R95" s="10" t="s">
        <v>86</v>
      </c>
      <c r="S95" s="9"/>
      <c r="T95" s="83">
        <v>0.31976661504236759</v>
      </c>
      <c r="X95" s="88">
        <f t="shared" si="35"/>
        <v>0.89</v>
      </c>
      <c r="Y95" s="88">
        <f t="shared" si="22"/>
        <v>0</v>
      </c>
      <c r="Z95" s="88" t="e">
        <f t="shared" si="23"/>
        <v>#DIV/0!</v>
      </c>
      <c r="AA95" s="88">
        <f t="shared" si="24"/>
        <v>0</v>
      </c>
      <c r="AB95" s="88" t="e">
        <f t="shared" si="25"/>
        <v>#DIV/0!</v>
      </c>
      <c r="AC95" s="88" t="e">
        <f t="shared" si="27"/>
        <v>#DIV/0!</v>
      </c>
      <c r="AD95" s="88" t="e">
        <f t="shared" si="28"/>
        <v>#DIV/0!</v>
      </c>
      <c r="AE95" s="88" t="e">
        <f t="shared" si="26"/>
        <v>#DIV/0!</v>
      </c>
      <c r="AF95"/>
    </row>
    <row r="96" spans="2:32" x14ac:dyDescent="0.2">
      <c r="B96" s="74"/>
      <c r="C96" s="74"/>
      <c r="D96" s="74"/>
      <c r="E96" s="74"/>
      <c r="F96" s="74"/>
      <c r="G96" s="74"/>
      <c r="H96" s="74"/>
      <c r="I96" s="74"/>
      <c r="J96" s="101" t="str">
        <f t="shared" si="36"/>
        <v/>
      </c>
      <c r="K96" s="86" t="str">
        <f t="shared" si="29"/>
        <v/>
      </c>
      <c r="L96" s="86" t="str">
        <f t="shared" si="30"/>
        <v/>
      </c>
      <c r="M96" s="86" t="str">
        <f t="shared" si="31"/>
        <v/>
      </c>
      <c r="N96" s="86" t="str">
        <f t="shared" si="32"/>
        <v/>
      </c>
      <c r="O96" s="86" t="str">
        <f t="shared" ca="1" si="33"/>
        <v/>
      </c>
      <c r="P96" s="87" t="str">
        <f t="shared" si="34"/>
        <v/>
      </c>
      <c r="R96" s="12" t="s">
        <v>78</v>
      </c>
      <c r="S96" s="13"/>
      <c r="T96" s="83">
        <v>0.13326233837399495</v>
      </c>
      <c r="X96" s="88">
        <f t="shared" si="35"/>
        <v>0.89</v>
      </c>
      <c r="Y96" s="88">
        <f t="shared" si="22"/>
        <v>0</v>
      </c>
      <c r="Z96" s="88" t="e">
        <f t="shared" si="23"/>
        <v>#DIV/0!</v>
      </c>
      <c r="AA96" s="88">
        <f t="shared" si="24"/>
        <v>0</v>
      </c>
      <c r="AB96" s="88" t="e">
        <f t="shared" si="25"/>
        <v>#DIV/0!</v>
      </c>
      <c r="AC96" s="88" t="e">
        <f t="shared" si="27"/>
        <v>#DIV/0!</v>
      </c>
      <c r="AD96" s="88" t="e">
        <f t="shared" si="28"/>
        <v>#DIV/0!</v>
      </c>
      <c r="AE96" s="88" t="e">
        <f t="shared" si="26"/>
        <v>#DIV/0!</v>
      </c>
      <c r="AF96"/>
    </row>
    <row r="97" spans="2:32" x14ac:dyDescent="0.2">
      <c r="B97" s="74"/>
      <c r="C97" s="74"/>
      <c r="D97" s="74"/>
      <c r="E97" s="74"/>
      <c r="F97" s="74"/>
      <c r="G97" s="74"/>
      <c r="H97" s="74"/>
      <c r="I97" s="74"/>
      <c r="J97" s="101" t="str">
        <f t="shared" si="36"/>
        <v/>
      </c>
      <c r="K97" s="86" t="str">
        <f t="shared" si="29"/>
        <v/>
      </c>
      <c r="L97" s="86" t="str">
        <f t="shared" si="30"/>
        <v/>
      </c>
      <c r="M97" s="86" t="str">
        <f t="shared" si="31"/>
        <v/>
      </c>
      <c r="N97" s="86" t="str">
        <f t="shared" si="32"/>
        <v/>
      </c>
      <c r="O97" s="86" t="str">
        <f t="shared" ca="1" si="33"/>
        <v/>
      </c>
      <c r="P97" s="87" t="str">
        <f t="shared" si="34"/>
        <v/>
      </c>
      <c r="R97" s="105" t="s">
        <v>183</v>
      </c>
      <c r="S97" s="106"/>
      <c r="T97" s="83"/>
      <c r="X97" s="88">
        <f t="shared" si="35"/>
        <v>0.89</v>
      </c>
      <c r="Y97" s="88">
        <f t="shared" si="22"/>
        <v>0</v>
      </c>
      <c r="Z97" s="88" t="e">
        <f t="shared" si="23"/>
        <v>#DIV/0!</v>
      </c>
      <c r="AA97" s="88">
        <f t="shared" si="24"/>
        <v>0</v>
      </c>
      <c r="AB97" s="88" t="e">
        <f t="shared" si="25"/>
        <v>#DIV/0!</v>
      </c>
      <c r="AC97" s="88" t="e">
        <f t="shared" si="27"/>
        <v>#DIV/0!</v>
      </c>
      <c r="AD97" s="88" t="e">
        <f t="shared" si="28"/>
        <v>#DIV/0!</v>
      </c>
      <c r="AE97" s="88" t="e">
        <f t="shared" si="26"/>
        <v>#DIV/0!</v>
      </c>
      <c r="AF97"/>
    </row>
    <row r="98" spans="2:32" x14ac:dyDescent="0.2">
      <c r="B98" s="74"/>
      <c r="C98" s="74"/>
      <c r="D98" s="74"/>
      <c r="E98" s="74"/>
      <c r="F98" s="74"/>
      <c r="G98" s="74"/>
      <c r="H98" s="74"/>
      <c r="I98" s="74"/>
      <c r="J98" s="101" t="str">
        <f t="shared" si="36"/>
        <v/>
      </c>
      <c r="K98" s="86" t="str">
        <f t="shared" si="29"/>
        <v/>
      </c>
      <c r="L98" s="86" t="str">
        <f t="shared" si="30"/>
        <v/>
      </c>
      <c r="M98" s="86" t="str">
        <f t="shared" si="31"/>
        <v/>
      </c>
      <c r="N98" s="86" t="str">
        <f t="shared" si="32"/>
        <v/>
      </c>
      <c r="O98" s="86" t="str">
        <f t="shared" ca="1" si="33"/>
        <v/>
      </c>
      <c r="P98" s="87" t="str">
        <f t="shared" si="34"/>
        <v/>
      </c>
      <c r="R98" s="14" t="s">
        <v>65</v>
      </c>
      <c r="S98" s="7"/>
      <c r="T98" s="83">
        <v>3.2008665541962612E-2</v>
      </c>
      <c r="X98" s="88">
        <f t="shared" si="35"/>
        <v>0.89</v>
      </c>
      <c r="Y98" s="88">
        <f t="shared" si="22"/>
        <v>0</v>
      </c>
      <c r="Z98" s="88" t="e">
        <f t="shared" si="23"/>
        <v>#DIV/0!</v>
      </c>
      <c r="AA98" s="88">
        <f t="shared" si="24"/>
        <v>0</v>
      </c>
      <c r="AB98" s="88" t="e">
        <f t="shared" si="25"/>
        <v>#DIV/0!</v>
      </c>
      <c r="AC98" s="88" t="e">
        <f t="shared" si="27"/>
        <v>#DIV/0!</v>
      </c>
      <c r="AD98" s="88" t="e">
        <f t="shared" si="28"/>
        <v>#DIV/0!</v>
      </c>
      <c r="AE98" s="88" t="e">
        <f t="shared" si="26"/>
        <v>#DIV/0!</v>
      </c>
      <c r="AF98"/>
    </row>
    <row r="99" spans="2:32" x14ac:dyDescent="0.2">
      <c r="B99" s="74"/>
      <c r="C99" s="74"/>
      <c r="D99" s="74"/>
      <c r="E99" s="74"/>
      <c r="F99" s="74"/>
      <c r="G99" s="74"/>
      <c r="H99" s="74"/>
      <c r="I99" s="74"/>
      <c r="J99" s="101" t="str">
        <f t="shared" si="36"/>
        <v/>
      </c>
      <c r="K99" s="86" t="str">
        <f t="shared" si="29"/>
        <v/>
      </c>
      <c r="L99" s="86" t="str">
        <f t="shared" si="30"/>
        <v/>
      </c>
      <c r="M99" s="86" t="str">
        <f t="shared" si="31"/>
        <v/>
      </c>
      <c r="N99" s="86" t="str">
        <f t="shared" si="32"/>
        <v/>
      </c>
      <c r="O99" s="86" t="str">
        <f t="shared" ca="1" si="33"/>
        <v/>
      </c>
      <c r="P99" s="87" t="str">
        <f t="shared" si="34"/>
        <v/>
      </c>
      <c r="R99" s="10" t="s">
        <v>66</v>
      </c>
      <c r="S99" s="11"/>
      <c r="T99" s="83">
        <v>1.5876158695755493E-2</v>
      </c>
      <c r="X99" s="88">
        <f t="shared" si="35"/>
        <v>0.89</v>
      </c>
      <c r="Y99" s="88">
        <f t="shared" si="22"/>
        <v>0</v>
      </c>
      <c r="Z99" s="88" t="e">
        <f t="shared" si="23"/>
        <v>#DIV/0!</v>
      </c>
      <c r="AA99" s="88">
        <f t="shared" si="24"/>
        <v>0</v>
      </c>
      <c r="AB99" s="88" t="e">
        <f t="shared" si="25"/>
        <v>#DIV/0!</v>
      </c>
      <c r="AC99" s="88" t="e">
        <f t="shared" si="27"/>
        <v>#DIV/0!</v>
      </c>
      <c r="AD99" s="88" t="e">
        <f t="shared" si="28"/>
        <v>#DIV/0!</v>
      </c>
      <c r="AE99" s="88" t="e">
        <f t="shared" si="26"/>
        <v>#DIV/0!</v>
      </c>
      <c r="AF99"/>
    </row>
    <row r="100" spans="2:32" x14ac:dyDescent="0.2">
      <c r="B100" s="74"/>
      <c r="C100" s="74"/>
      <c r="D100" s="74"/>
      <c r="E100" s="74"/>
      <c r="F100" s="74"/>
      <c r="G100" s="74"/>
      <c r="H100" s="74"/>
      <c r="I100" s="74"/>
      <c r="J100" s="101" t="str">
        <f t="shared" si="36"/>
        <v/>
      </c>
      <c r="K100" s="86" t="str">
        <f t="shared" si="29"/>
        <v/>
      </c>
      <c r="L100" s="86" t="str">
        <f t="shared" si="30"/>
        <v/>
      </c>
      <c r="M100" s="86" t="str">
        <f t="shared" si="31"/>
        <v/>
      </c>
      <c r="N100" s="86" t="str">
        <f t="shared" si="32"/>
        <v/>
      </c>
      <c r="O100" s="86" t="str">
        <f t="shared" ca="1" si="33"/>
        <v/>
      </c>
      <c r="P100" s="87" t="str">
        <f t="shared" si="34"/>
        <v/>
      </c>
      <c r="R100" s="10" t="s">
        <v>67</v>
      </c>
      <c r="S100" s="11"/>
      <c r="T100" s="83">
        <v>0.22396217253810347</v>
      </c>
      <c r="X100" s="88">
        <f t="shared" si="35"/>
        <v>0.89</v>
      </c>
      <c r="Y100" s="88">
        <f t="shared" si="22"/>
        <v>0</v>
      </c>
      <c r="Z100" s="88" t="e">
        <f t="shared" si="23"/>
        <v>#DIV/0!</v>
      </c>
      <c r="AA100" s="88">
        <f t="shared" si="24"/>
        <v>0</v>
      </c>
      <c r="AB100" s="88" t="e">
        <f t="shared" si="25"/>
        <v>#DIV/0!</v>
      </c>
      <c r="AC100" s="88" t="e">
        <f t="shared" si="27"/>
        <v>#DIV/0!</v>
      </c>
      <c r="AD100" s="88" t="e">
        <f t="shared" si="28"/>
        <v>#DIV/0!</v>
      </c>
      <c r="AE100" s="88" t="e">
        <f t="shared" si="26"/>
        <v>#DIV/0!</v>
      </c>
      <c r="AF100"/>
    </row>
    <row r="101" spans="2:32" x14ac:dyDescent="0.2">
      <c r="B101" s="74"/>
      <c r="C101" s="74"/>
      <c r="D101" s="74"/>
      <c r="E101" s="74"/>
      <c r="F101" s="74"/>
      <c r="G101" s="74"/>
      <c r="H101" s="74"/>
      <c r="I101" s="74"/>
      <c r="J101" s="101" t="str">
        <f t="shared" si="36"/>
        <v/>
      </c>
      <c r="K101" s="86" t="str">
        <f t="shared" si="29"/>
        <v/>
      </c>
      <c r="L101" s="86" t="str">
        <f t="shared" si="30"/>
        <v/>
      </c>
      <c r="M101" s="86" t="str">
        <f t="shared" si="31"/>
        <v/>
      </c>
      <c r="N101" s="86" t="str">
        <f t="shared" si="32"/>
        <v/>
      </c>
      <c r="O101" s="86" t="str">
        <f t="shared" ca="1" si="33"/>
        <v/>
      </c>
      <c r="P101" s="87" t="str">
        <f t="shared" si="34"/>
        <v/>
      </c>
      <c r="R101" s="10" t="s">
        <v>68</v>
      </c>
      <c r="S101" s="11"/>
      <c r="T101" s="83">
        <v>2.8247807516667597E-2</v>
      </c>
      <c r="X101" s="88">
        <f t="shared" si="35"/>
        <v>0.89</v>
      </c>
      <c r="Y101" s="88">
        <f t="shared" si="22"/>
        <v>0</v>
      </c>
      <c r="Z101" s="88" t="e">
        <f t="shared" si="23"/>
        <v>#DIV/0!</v>
      </c>
      <c r="AA101" s="88">
        <f t="shared" si="24"/>
        <v>0</v>
      </c>
      <c r="AB101" s="88" t="e">
        <f t="shared" si="25"/>
        <v>#DIV/0!</v>
      </c>
      <c r="AC101" s="88" t="e">
        <f t="shared" si="27"/>
        <v>#DIV/0!</v>
      </c>
      <c r="AD101" s="88" t="e">
        <f t="shared" si="28"/>
        <v>#DIV/0!</v>
      </c>
      <c r="AE101" s="88" t="e">
        <f t="shared" si="26"/>
        <v>#DIV/0!</v>
      </c>
      <c r="AF101"/>
    </row>
    <row r="102" spans="2:32" x14ac:dyDescent="0.2">
      <c r="B102" s="74"/>
      <c r="C102" s="74"/>
      <c r="D102" s="74"/>
      <c r="E102" s="74"/>
      <c r="F102" s="74"/>
      <c r="G102" s="74"/>
      <c r="H102" s="74"/>
      <c r="I102" s="74"/>
      <c r="J102" s="101" t="str">
        <f t="shared" si="36"/>
        <v/>
      </c>
      <c r="K102" s="86" t="str">
        <f t="shared" si="29"/>
        <v/>
      </c>
      <c r="L102" s="86" t="str">
        <f t="shared" si="30"/>
        <v/>
      </c>
      <c r="M102" s="86" t="str">
        <f t="shared" si="31"/>
        <v/>
      </c>
      <c r="N102" s="86" t="str">
        <f t="shared" si="32"/>
        <v/>
      </c>
      <c r="O102" s="86" t="str">
        <f t="shared" ca="1" si="33"/>
        <v/>
      </c>
      <c r="P102" s="87" t="str">
        <f t="shared" si="34"/>
        <v/>
      </c>
      <c r="R102" s="10" t="s">
        <v>69</v>
      </c>
      <c r="S102" s="11"/>
      <c r="T102" s="83">
        <v>3.180850045253994E-2</v>
      </c>
      <c r="X102" s="88">
        <f t="shared" si="35"/>
        <v>0.89</v>
      </c>
      <c r="Y102" s="88">
        <f t="shared" si="22"/>
        <v>0</v>
      </c>
      <c r="Z102" s="88" t="e">
        <f t="shared" si="23"/>
        <v>#DIV/0!</v>
      </c>
      <c r="AA102" s="88">
        <f t="shared" si="24"/>
        <v>0</v>
      </c>
      <c r="AB102" s="88" t="e">
        <f t="shared" si="25"/>
        <v>#DIV/0!</v>
      </c>
      <c r="AC102" s="88" t="e">
        <f t="shared" si="27"/>
        <v>#DIV/0!</v>
      </c>
      <c r="AD102" s="88" t="e">
        <f t="shared" si="28"/>
        <v>#DIV/0!</v>
      </c>
      <c r="AE102" s="88" t="e">
        <f t="shared" si="26"/>
        <v>#DIV/0!</v>
      </c>
      <c r="AF102"/>
    </row>
    <row r="103" spans="2:32" x14ac:dyDescent="0.2">
      <c r="B103" s="74"/>
      <c r="C103" s="74"/>
      <c r="D103" s="74"/>
      <c r="E103" s="74"/>
      <c r="F103" s="74"/>
      <c r="G103" s="74"/>
      <c r="H103" s="74"/>
      <c r="I103" s="74"/>
      <c r="J103" s="101" t="str">
        <f t="shared" si="36"/>
        <v/>
      </c>
      <c r="K103" s="86" t="str">
        <f t="shared" si="29"/>
        <v/>
      </c>
      <c r="L103" s="86" t="str">
        <f t="shared" si="30"/>
        <v/>
      </c>
      <c r="M103" s="86" t="str">
        <f t="shared" si="31"/>
        <v/>
      </c>
      <c r="N103" s="86" t="str">
        <f t="shared" si="32"/>
        <v/>
      </c>
      <c r="O103" s="86" t="str">
        <f t="shared" ca="1" si="33"/>
        <v/>
      </c>
      <c r="P103" s="87" t="str">
        <f t="shared" si="34"/>
        <v/>
      </c>
      <c r="R103" s="10" t="s">
        <v>70</v>
      </c>
      <c r="S103" s="11"/>
      <c r="T103" s="83">
        <v>0.20062269158179299</v>
      </c>
      <c r="X103" s="88">
        <f t="shared" si="35"/>
        <v>0.89</v>
      </c>
      <c r="Y103" s="88">
        <f t="shared" si="22"/>
        <v>0</v>
      </c>
      <c r="Z103" s="88" t="e">
        <f t="shared" si="23"/>
        <v>#DIV/0!</v>
      </c>
      <c r="AA103" s="88">
        <f t="shared" si="24"/>
        <v>0</v>
      </c>
      <c r="AB103" s="88" t="e">
        <f t="shared" si="25"/>
        <v>#DIV/0!</v>
      </c>
      <c r="AC103" s="88" t="e">
        <f t="shared" si="27"/>
        <v>#DIV/0!</v>
      </c>
      <c r="AD103" s="88" t="e">
        <f t="shared" si="28"/>
        <v>#DIV/0!</v>
      </c>
      <c r="AE103" s="88" t="e">
        <f t="shared" si="26"/>
        <v>#DIV/0!</v>
      </c>
      <c r="AF103"/>
    </row>
    <row r="104" spans="2:32" x14ac:dyDescent="0.2">
      <c r="B104" s="74"/>
      <c r="C104" s="74"/>
      <c r="D104" s="74"/>
      <c r="E104" s="74"/>
      <c r="F104" s="74"/>
      <c r="G104" s="74"/>
      <c r="H104" s="74"/>
      <c r="I104" s="74"/>
      <c r="J104" s="101" t="str">
        <f t="shared" si="36"/>
        <v/>
      </c>
      <c r="K104" s="86" t="str">
        <f t="shared" si="29"/>
        <v/>
      </c>
      <c r="L104" s="86" t="str">
        <f t="shared" si="30"/>
        <v/>
      </c>
      <c r="M104" s="86" t="str">
        <f t="shared" si="31"/>
        <v/>
      </c>
      <c r="N104" s="86" t="str">
        <f t="shared" si="32"/>
        <v/>
      </c>
      <c r="O104" s="86" t="str">
        <f t="shared" ca="1" si="33"/>
        <v/>
      </c>
      <c r="P104" s="87" t="str">
        <f t="shared" si="34"/>
        <v/>
      </c>
      <c r="R104" s="10" t="s">
        <v>71</v>
      </c>
      <c r="S104" s="11"/>
      <c r="T104" s="83">
        <v>1.2440432846679596E-2</v>
      </c>
      <c r="X104" s="88">
        <f t="shared" si="35"/>
        <v>0.89</v>
      </c>
      <c r="Y104" s="88">
        <f t="shared" si="22"/>
        <v>0</v>
      </c>
      <c r="Z104" s="88" t="e">
        <f t="shared" si="23"/>
        <v>#DIV/0!</v>
      </c>
      <c r="AA104" s="88">
        <f t="shared" si="24"/>
        <v>0</v>
      </c>
      <c r="AB104" s="88" t="e">
        <f t="shared" si="25"/>
        <v>#DIV/0!</v>
      </c>
      <c r="AC104" s="88" t="e">
        <f t="shared" si="27"/>
        <v>#DIV/0!</v>
      </c>
      <c r="AD104" s="88" t="e">
        <f t="shared" si="28"/>
        <v>#DIV/0!</v>
      </c>
      <c r="AE104" s="88" t="e">
        <f t="shared" si="26"/>
        <v>#DIV/0!</v>
      </c>
      <c r="AF104"/>
    </row>
    <row r="105" spans="2:32" x14ac:dyDescent="0.2">
      <c r="B105" s="74"/>
      <c r="C105" s="74"/>
      <c r="D105" s="74"/>
      <c r="E105" s="74"/>
      <c r="F105" s="74"/>
      <c r="G105" s="74"/>
      <c r="H105" s="74"/>
      <c r="I105" s="74"/>
      <c r="J105" s="101" t="str">
        <f t="shared" si="36"/>
        <v/>
      </c>
      <c r="K105" s="86" t="str">
        <f t="shared" si="29"/>
        <v/>
      </c>
      <c r="L105" s="86" t="str">
        <f t="shared" si="30"/>
        <v/>
      </c>
      <c r="M105" s="86" t="str">
        <f t="shared" si="31"/>
        <v/>
      </c>
      <c r="N105" s="86" t="str">
        <f t="shared" si="32"/>
        <v/>
      </c>
      <c r="O105" s="86" t="str">
        <f t="shared" ca="1" si="33"/>
        <v/>
      </c>
      <c r="P105" s="87" t="str">
        <f t="shared" si="34"/>
        <v/>
      </c>
      <c r="R105" s="10" t="s">
        <v>72</v>
      </c>
      <c r="S105" s="11"/>
      <c r="T105" s="83">
        <v>3.8140689391872602E-2</v>
      </c>
      <c r="X105" s="88">
        <f t="shared" si="35"/>
        <v>0.89</v>
      </c>
      <c r="Y105" s="88">
        <f t="shared" si="22"/>
        <v>0</v>
      </c>
      <c r="Z105" s="88" t="e">
        <f t="shared" si="23"/>
        <v>#DIV/0!</v>
      </c>
      <c r="AA105" s="88">
        <f t="shared" si="24"/>
        <v>0</v>
      </c>
      <c r="AB105" s="88" t="e">
        <f t="shared" si="25"/>
        <v>#DIV/0!</v>
      </c>
      <c r="AC105" s="88" t="e">
        <f t="shared" si="27"/>
        <v>#DIV/0!</v>
      </c>
      <c r="AD105" s="88" t="e">
        <f t="shared" si="28"/>
        <v>#DIV/0!</v>
      </c>
      <c r="AE105" s="88" t="e">
        <f t="shared" si="26"/>
        <v>#DIV/0!</v>
      </c>
      <c r="AF105"/>
    </row>
    <row r="106" spans="2:32" x14ac:dyDescent="0.2">
      <c r="B106" s="74"/>
      <c r="C106" s="74"/>
      <c r="D106" s="74"/>
      <c r="E106" s="74"/>
      <c r="F106" s="74"/>
      <c r="G106" s="74"/>
      <c r="H106" s="74"/>
      <c r="I106" s="74"/>
      <c r="J106" s="101" t="str">
        <f t="shared" si="36"/>
        <v/>
      </c>
      <c r="K106" s="86" t="str">
        <f t="shared" si="29"/>
        <v/>
      </c>
      <c r="L106" s="86" t="str">
        <f t="shared" si="30"/>
        <v/>
      </c>
      <c r="M106" s="86" t="str">
        <f t="shared" si="31"/>
        <v/>
      </c>
      <c r="N106" s="86" t="str">
        <f t="shared" si="32"/>
        <v/>
      </c>
      <c r="O106" s="86" t="str">
        <f t="shared" ca="1" si="33"/>
        <v/>
      </c>
      <c r="P106" s="87" t="str">
        <f t="shared" si="34"/>
        <v/>
      </c>
      <c r="R106" s="8" t="s">
        <v>73</v>
      </c>
      <c r="S106" s="11"/>
      <c r="T106" s="83">
        <v>1.3115163101457248E-2</v>
      </c>
      <c r="X106" s="88">
        <f t="shared" si="35"/>
        <v>0.89</v>
      </c>
      <c r="Y106" s="88">
        <f t="shared" si="22"/>
        <v>0</v>
      </c>
      <c r="Z106" s="88" t="e">
        <f t="shared" si="23"/>
        <v>#DIV/0!</v>
      </c>
      <c r="AA106" s="88">
        <f t="shared" si="24"/>
        <v>0</v>
      </c>
      <c r="AB106" s="88" t="e">
        <f t="shared" si="25"/>
        <v>#DIV/0!</v>
      </c>
      <c r="AC106" s="88" t="e">
        <f t="shared" si="27"/>
        <v>#DIV/0!</v>
      </c>
      <c r="AD106" s="88" t="e">
        <f t="shared" si="28"/>
        <v>#DIV/0!</v>
      </c>
      <c r="AE106" s="88" t="e">
        <f t="shared" si="26"/>
        <v>#DIV/0!</v>
      </c>
      <c r="AF106"/>
    </row>
    <row r="107" spans="2:32" x14ac:dyDescent="0.2">
      <c r="B107" s="74"/>
      <c r="C107" s="74"/>
      <c r="D107" s="74"/>
      <c r="E107" s="74"/>
      <c r="F107" s="74"/>
      <c r="G107" s="74"/>
      <c r="H107" s="74"/>
      <c r="I107" s="74"/>
      <c r="J107" s="101" t="str">
        <f t="shared" si="36"/>
        <v/>
      </c>
      <c r="K107" s="86" t="str">
        <f t="shared" si="29"/>
        <v/>
      </c>
      <c r="L107" s="86" t="str">
        <f t="shared" si="30"/>
        <v/>
      </c>
      <c r="M107" s="86" t="str">
        <f t="shared" si="31"/>
        <v/>
      </c>
      <c r="N107" s="86" t="str">
        <f t="shared" si="32"/>
        <v/>
      </c>
      <c r="O107" s="86" t="str">
        <f t="shared" ca="1" si="33"/>
        <v/>
      </c>
      <c r="P107" s="87" t="str">
        <f t="shared" si="34"/>
        <v/>
      </c>
      <c r="R107" s="20" t="s">
        <v>74</v>
      </c>
      <c r="S107" s="15"/>
      <c r="T107" s="83">
        <v>3.0776108895943215E-2</v>
      </c>
      <c r="X107" s="88">
        <f t="shared" si="35"/>
        <v>0.89</v>
      </c>
      <c r="Y107" s="88">
        <f t="shared" si="22"/>
        <v>0</v>
      </c>
      <c r="Z107" s="88" t="e">
        <f t="shared" si="23"/>
        <v>#DIV/0!</v>
      </c>
      <c r="AA107" s="88">
        <f t="shared" si="24"/>
        <v>0</v>
      </c>
      <c r="AB107" s="88" t="e">
        <f t="shared" si="25"/>
        <v>#DIV/0!</v>
      </c>
      <c r="AC107" s="88" t="e">
        <f t="shared" si="27"/>
        <v>#DIV/0!</v>
      </c>
      <c r="AD107" s="88" t="e">
        <f t="shared" si="28"/>
        <v>#DIV/0!</v>
      </c>
      <c r="AE107" s="88" t="e">
        <f t="shared" si="26"/>
        <v>#DIV/0!</v>
      </c>
      <c r="AF107"/>
    </row>
    <row r="108" spans="2:32" x14ac:dyDescent="0.2">
      <c r="B108" s="74"/>
      <c r="C108" s="74"/>
      <c r="D108" s="74"/>
      <c r="E108" s="74"/>
      <c r="F108" s="74"/>
      <c r="G108" s="74"/>
      <c r="H108" s="74"/>
      <c r="I108" s="74"/>
      <c r="J108" s="101" t="str">
        <f t="shared" si="36"/>
        <v/>
      </c>
      <c r="K108" s="86" t="str">
        <f t="shared" si="29"/>
        <v/>
      </c>
      <c r="L108" s="86" t="str">
        <f t="shared" si="30"/>
        <v/>
      </c>
      <c r="M108" s="86" t="str">
        <f t="shared" si="31"/>
        <v/>
      </c>
      <c r="N108" s="86" t="str">
        <f t="shared" si="32"/>
        <v/>
      </c>
      <c r="O108" s="86" t="str">
        <f t="shared" ca="1" si="33"/>
        <v/>
      </c>
      <c r="P108" s="87" t="str">
        <f t="shared" si="34"/>
        <v/>
      </c>
      <c r="X108" s="88">
        <f t="shared" si="35"/>
        <v>0.89</v>
      </c>
      <c r="Y108" s="88">
        <f t="shared" si="22"/>
        <v>0</v>
      </c>
      <c r="Z108" s="88" t="e">
        <f t="shared" si="23"/>
        <v>#DIV/0!</v>
      </c>
      <c r="AA108" s="88">
        <f t="shared" si="24"/>
        <v>0</v>
      </c>
      <c r="AB108" s="88" t="e">
        <f t="shared" si="25"/>
        <v>#DIV/0!</v>
      </c>
      <c r="AC108" s="88" t="e">
        <f t="shared" si="27"/>
        <v>#DIV/0!</v>
      </c>
      <c r="AD108" s="88" t="e">
        <f t="shared" si="28"/>
        <v>#DIV/0!</v>
      </c>
      <c r="AE108" s="88" t="e">
        <f t="shared" si="26"/>
        <v>#DIV/0!</v>
      </c>
      <c r="AF108"/>
    </row>
    <row r="109" spans="2:32" x14ac:dyDescent="0.2">
      <c r="B109" s="74"/>
      <c r="C109" s="74"/>
      <c r="D109" s="74"/>
      <c r="E109" s="74"/>
      <c r="F109" s="74"/>
      <c r="G109" s="74"/>
      <c r="H109" s="74"/>
      <c r="I109" s="74"/>
      <c r="J109" s="101" t="str">
        <f t="shared" si="36"/>
        <v/>
      </c>
      <c r="K109" s="86" t="str">
        <f t="shared" si="29"/>
        <v/>
      </c>
      <c r="L109" s="86" t="str">
        <f t="shared" si="30"/>
        <v/>
      </c>
      <c r="M109" s="86" t="str">
        <f t="shared" si="31"/>
        <v/>
      </c>
      <c r="N109" s="86" t="str">
        <f t="shared" si="32"/>
        <v/>
      </c>
      <c r="O109" s="86" t="str">
        <f t="shared" ca="1" si="33"/>
        <v/>
      </c>
      <c r="P109" s="87" t="str">
        <f t="shared" si="34"/>
        <v/>
      </c>
      <c r="X109" s="88">
        <f t="shared" si="35"/>
        <v>0.89</v>
      </c>
      <c r="Y109" s="88">
        <f t="shared" si="22"/>
        <v>0</v>
      </c>
      <c r="Z109" s="88" t="e">
        <f t="shared" si="23"/>
        <v>#DIV/0!</v>
      </c>
      <c r="AA109" s="88">
        <f t="shared" si="24"/>
        <v>0</v>
      </c>
      <c r="AB109" s="88" t="e">
        <f t="shared" si="25"/>
        <v>#DIV/0!</v>
      </c>
      <c r="AC109" s="88" t="e">
        <f t="shared" si="27"/>
        <v>#DIV/0!</v>
      </c>
      <c r="AD109" s="88" t="e">
        <f t="shared" si="28"/>
        <v>#DIV/0!</v>
      </c>
      <c r="AE109" s="88" t="e">
        <f t="shared" si="26"/>
        <v>#DIV/0!</v>
      </c>
      <c r="AF109"/>
    </row>
    <row r="110" spans="2:32" x14ac:dyDescent="0.2">
      <c r="B110" s="74"/>
      <c r="C110" s="74"/>
      <c r="D110" s="74"/>
      <c r="E110" s="74"/>
      <c r="F110" s="74"/>
      <c r="G110" s="74"/>
      <c r="H110" s="74"/>
      <c r="I110" s="74"/>
      <c r="J110" s="101" t="str">
        <f t="shared" si="36"/>
        <v/>
      </c>
      <c r="K110" s="86" t="str">
        <f t="shared" si="29"/>
        <v/>
      </c>
      <c r="L110" s="86" t="str">
        <f t="shared" si="30"/>
        <v/>
      </c>
      <c r="M110" s="86" t="str">
        <f t="shared" si="31"/>
        <v/>
      </c>
      <c r="N110" s="86" t="str">
        <f t="shared" si="32"/>
        <v/>
      </c>
      <c r="O110" s="86" t="str">
        <f t="shared" ca="1" si="33"/>
        <v/>
      </c>
      <c r="P110" s="87" t="str">
        <f t="shared" si="34"/>
        <v/>
      </c>
      <c r="X110" s="88">
        <f t="shared" si="35"/>
        <v>0.89</v>
      </c>
      <c r="Y110" s="88">
        <f t="shared" si="22"/>
        <v>0</v>
      </c>
      <c r="Z110" s="88" t="e">
        <f t="shared" si="23"/>
        <v>#DIV/0!</v>
      </c>
      <c r="AA110" s="88">
        <f t="shared" si="24"/>
        <v>0</v>
      </c>
      <c r="AB110" s="88" t="e">
        <f t="shared" si="25"/>
        <v>#DIV/0!</v>
      </c>
      <c r="AC110" s="88" t="e">
        <f t="shared" si="27"/>
        <v>#DIV/0!</v>
      </c>
      <c r="AD110" s="88" t="e">
        <f t="shared" si="28"/>
        <v>#DIV/0!</v>
      </c>
      <c r="AE110" s="88" t="e">
        <f t="shared" si="26"/>
        <v>#DIV/0!</v>
      </c>
      <c r="AF110"/>
    </row>
    <row r="111" spans="2:32" x14ac:dyDescent="0.2">
      <c r="B111" s="74"/>
      <c r="C111" s="74"/>
      <c r="D111" s="74"/>
      <c r="E111" s="74"/>
      <c r="F111" s="74"/>
      <c r="G111" s="74"/>
      <c r="H111" s="74"/>
      <c r="I111" s="74"/>
      <c r="J111" s="101" t="str">
        <f t="shared" si="36"/>
        <v/>
      </c>
      <c r="K111" s="86" t="str">
        <f t="shared" si="29"/>
        <v/>
      </c>
      <c r="L111" s="86" t="str">
        <f t="shared" si="30"/>
        <v/>
      </c>
      <c r="M111" s="86" t="str">
        <f t="shared" si="31"/>
        <v/>
      </c>
      <c r="N111" s="86" t="str">
        <f t="shared" si="32"/>
        <v/>
      </c>
      <c r="O111" s="86" t="str">
        <f t="shared" ca="1" si="33"/>
        <v/>
      </c>
      <c r="P111" s="87" t="str">
        <f t="shared" si="34"/>
        <v/>
      </c>
      <c r="X111" s="88">
        <f t="shared" si="35"/>
        <v>0.89</v>
      </c>
      <c r="Y111" s="88">
        <f t="shared" si="22"/>
        <v>0</v>
      </c>
      <c r="Z111" s="88" t="e">
        <f t="shared" si="23"/>
        <v>#DIV/0!</v>
      </c>
      <c r="AA111" s="88">
        <f t="shared" si="24"/>
        <v>0</v>
      </c>
      <c r="AB111" s="88" t="e">
        <f t="shared" si="25"/>
        <v>#DIV/0!</v>
      </c>
      <c r="AC111" s="88" t="e">
        <f t="shared" si="27"/>
        <v>#DIV/0!</v>
      </c>
      <c r="AD111" s="88" t="e">
        <f t="shared" si="28"/>
        <v>#DIV/0!</v>
      </c>
      <c r="AE111" s="88" t="e">
        <f t="shared" si="26"/>
        <v>#DIV/0!</v>
      </c>
      <c r="AF111"/>
    </row>
    <row r="112" spans="2:32" x14ac:dyDescent="0.2">
      <c r="B112" s="38"/>
      <c r="C112" s="38"/>
      <c r="D112" s="38"/>
      <c r="E112" s="38"/>
      <c r="F112" s="38"/>
      <c r="G112" s="38"/>
      <c r="H112" s="38"/>
      <c r="I112" s="38"/>
      <c r="J112" s="38"/>
      <c r="K112" s="100" t="str">
        <f t="shared" ref="K112:K115" si="37">IF(AND(B112&gt;0,C112&gt;0,D112&gt;0,E112&gt;0,J112&gt;0,AA112&gt;0),AE112*X112*B112*V$24*V$31*(100-V$30)/1000,"")</f>
        <v/>
      </c>
      <c r="L112" s="100" t="str">
        <f t="shared" ref="L112:L115" si="38">IF(AND(B112&gt;0,C112&gt;0,D112&gt;0,E112&gt;0,J112&gt;0,AA112&gt;0),((Z112/10)^3)*((J112/50)^1.52)*Y112*V$25*V$31*(100-V$30)/1000,"")</f>
        <v/>
      </c>
      <c r="M112" s="39" t="str">
        <f>IF(AND(B112&gt;0,C112&gt;0,D112&gt;0,E112&gt;0,F112&gt;0,AA112&gt;0),K112*V$26/V$24,"")</f>
        <v/>
      </c>
      <c r="N112" s="39" t="str">
        <f>IF(AND(B112&gt;0,C112&gt;0,D112&gt;0,E112&gt;0,F112&gt;0,AA112&gt;0),V$27*V$31*(100-V$30)/100,"")</f>
        <v/>
      </c>
      <c r="O112" s="39" t="str">
        <f ca="1">IF(AND(B112&gt;0,C112&gt;0,D112&gt;0,E112&gt;0,F112&gt;0,AA112&gt;0),OFFSET(#REF!,0,Passenger!AA112)*V$28*V$31*(100-V$30)/1000,"")</f>
        <v/>
      </c>
      <c r="P112" s="40" t="str">
        <f>IF(AND(B112&gt;0,C112&gt;0,D112&gt;0,E112&gt;0,F112&gt;0,AA112&gt;0),SUM(K112:O112),"")</f>
        <v/>
      </c>
      <c r="X112" s="88">
        <f t="shared" si="35"/>
        <v>0.89</v>
      </c>
      <c r="Y112" s="88">
        <f t="shared" si="22"/>
        <v>0</v>
      </c>
      <c r="Z112" s="88" t="e">
        <f t="shared" si="23"/>
        <v>#DIV/0!</v>
      </c>
      <c r="AA112" s="88">
        <f t="shared" si="24"/>
        <v>0</v>
      </c>
      <c r="AB112" s="88" t="e">
        <f t="shared" si="25"/>
        <v>#DIV/0!</v>
      </c>
      <c r="AC112" s="88" t="e">
        <f t="shared" si="27"/>
        <v>#DIV/0!</v>
      </c>
      <c r="AD112" s="88" t="e">
        <f t="shared" si="28"/>
        <v>#DIV/0!</v>
      </c>
      <c r="AE112" s="88" t="e">
        <f t="shared" si="26"/>
        <v>#DIV/0!</v>
      </c>
      <c r="AF112"/>
    </row>
    <row r="113" spans="2:32" x14ac:dyDescent="0.2">
      <c r="B113" s="38"/>
      <c r="C113" s="38"/>
      <c r="D113" s="38"/>
      <c r="E113" s="38"/>
      <c r="F113" s="38"/>
      <c r="G113" s="38"/>
      <c r="H113" s="38"/>
      <c r="I113" s="38"/>
      <c r="J113" s="38"/>
      <c r="K113" s="100" t="str">
        <f t="shared" si="37"/>
        <v/>
      </c>
      <c r="L113" s="100" t="str">
        <f t="shared" si="38"/>
        <v/>
      </c>
      <c r="M113" s="39" t="str">
        <f>IF(AND(B113&gt;0,C113&gt;0,D113&gt;0,E113&gt;0,F113&gt;0,AA113&gt;0),K113*V$26/V$24,"")</f>
        <v/>
      </c>
      <c r="N113" s="39" t="str">
        <f>IF(AND(B113&gt;0,C113&gt;0,D113&gt;0,E113&gt;0,F113&gt;0,AA113&gt;0),V$27*V$31*(100-V$30)/100,"")</f>
        <v/>
      </c>
      <c r="O113" s="39" t="str">
        <f ca="1">IF(AND(B113&gt;0,C113&gt;0,D113&gt;0,E113&gt;0,F113&gt;0,AA113&gt;0),OFFSET(#REF!,0,Passenger!AA113)*V$28*V$31*(100-V$30)/1000,"")</f>
        <v/>
      </c>
      <c r="P113" s="39" t="str">
        <f>IF(AND(B113&gt;0,C113&gt;0,D113&gt;0,E113&gt;0,F113&gt;0,AA113&gt;0),SUM(K113:O113),"")</f>
        <v/>
      </c>
      <c r="X113" s="88">
        <f t="shared" si="35"/>
        <v>0.89</v>
      </c>
      <c r="Y113" s="88">
        <f t="shared" si="22"/>
        <v>0</v>
      </c>
      <c r="Z113" s="88" t="e">
        <f t="shared" si="23"/>
        <v>#DIV/0!</v>
      </c>
      <c r="AA113" s="88">
        <f t="shared" si="24"/>
        <v>0</v>
      </c>
      <c r="AB113" s="88" t="e">
        <f t="shared" si="25"/>
        <v>#DIV/0!</v>
      </c>
      <c r="AC113" s="88" t="e">
        <f t="shared" si="27"/>
        <v>#DIV/0!</v>
      </c>
      <c r="AD113" s="88" t="e">
        <f t="shared" si="28"/>
        <v>#DIV/0!</v>
      </c>
      <c r="AE113" s="88" t="e">
        <f t="shared" si="26"/>
        <v>#DIV/0!</v>
      </c>
      <c r="AF113"/>
    </row>
    <row r="114" spans="2:32" x14ac:dyDescent="0.2">
      <c r="B114" s="38"/>
      <c r="C114" s="38"/>
      <c r="D114" s="38"/>
      <c r="E114" s="38"/>
      <c r="F114" s="38"/>
      <c r="G114" s="38"/>
      <c r="H114" s="38"/>
      <c r="I114" s="38"/>
      <c r="J114" s="38"/>
      <c r="K114" s="100" t="str">
        <f t="shared" si="37"/>
        <v/>
      </c>
      <c r="L114" s="100" t="str">
        <f t="shared" si="38"/>
        <v/>
      </c>
      <c r="M114" s="39" t="str">
        <f>IF(AND(B114&gt;0,C114&gt;0,D114&gt;0,E114&gt;0,F114&gt;0,AA114&gt;0),K114*V$26/V$24,"")</f>
        <v/>
      </c>
      <c r="N114" s="39" t="str">
        <f>IF(AND(B114&gt;0,C114&gt;0,D114&gt;0,E114&gt;0,F114&gt;0,AA114&gt;0),V$27*V$31*(100-V$30)/100,"")</f>
        <v/>
      </c>
      <c r="O114" s="39" t="str">
        <f ca="1">IF(AND(B114&gt;0,C114&gt;0,D114&gt;0,E114&gt;0,F114&gt;0,AA114&gt;0),OFFSET(#REF!,0,Passenger!AA114)*V$28*V$31*(100-V$30)/1000,"")</f>
        <v/>
      </c>
      <c r="P114" s="39" t="str">
        <f>IF(AND(B114&gt;0,C114&gt;0,D114&gt;0,E114&gt;0,F114&gt;0,AA114&gt;0),SUM(K114:O114),"")</f>
        <v/>
      </c>
      <c r="X114" s="88">
        <f t="shared" si="35"/>
        <v>0.89</v>
      </c>
      <c r="Y114" s="88">
        <f t="shared" si="22"/>
        <v>0</v>
      </c>
      <c r="Z114" s="88" t="e">
        <f t="shared" si="23"/>
        <v>#DIV/0!</v>
      </c>
      <c r="AA114" s="88">
        <f t="shared" si="24"/>
        <v>0</v>
      </c>
      <c r="AB114" s="88" t="e">
        <f t="shared" si="25"/>
        <v>#DIV/0!</v>
      </c>
      <c r="AC114" s="88" t="e">
        <f t="shared" si="27"/>
        <v>#DIV/0!</v>
      </c>
      <c r="AD114" s="88" t="e">
        <f t="shared" si="28"/>
        <v>#DIV/0!</v>
      </c>
      <c r="AE114" s="88" t="e">
        <f t="shared" si="26"/>
        <v>#DIV/0!</v>
      </c>
      <c r="AF114"/>
    </row>
    <row r="115" spans="2:32" x14ac:dyDescent="0.2">
      <c r="B115" s="38"/>
      <c r="C115" s="38"/>
      <c r="D115" s="38"/>
      <c r="E115" s="38"/>
      <c r="F115" s="38"/>
      <c r="G115" s="38"/>
      <c r="H115" s="38"/>
      <c r="I115" s="38"/>
      <c r="J115" s="38"/>
      <c r="K115" s="100" t="str">
        <f t="shared" si="37"/>
        <v/>
      </c>
      <c r="L115" s="100" t="str">
        <f t="shared" si="38"/>
        <v/>
      </c>
      <c r="M115" s="39" t="str">
        <f>IF(AND(B115&gt;0,C115&gt;0,D115&gt;0,E115&gt;0,F115&gt;0,AA115&gt;0),K115*V$26/V$24,"")</f>
        <v/>
      </c>
      <c r="N115" s="39" t="str">
        <f>IF(AND(B115&gt;0,C115&gt;0,D115&gt;0,E115&gt;0,F115&gt;0,AA115&gt;0),V$27*V$31*(100-V$30)/100,"")</f>
        <v/>
      </c>
      <c r="O115" s="39" t="str">
        <f ca="1">IF(AND(B115&gt;0,C115&gt;0,D115&gt;0,E115&gt;0,F115&gt;0,AA115&gt;0),OFFSET(#REF!,0,Passenger!AA115)*V$28*V$31*(100-V$30)/1000,"")</f>
        <v/>
      </c>
      <c r="P115" s="39" t="str">
        <f>IF(AND(B115&gt;0,C115&gt;0,D115&gt;0,E115&gt;0,F115&gt;0,AA115&gt;0),SUM(K115:O115),"")</f>
        <v/>
      </c>
      <c r="X115" s="88">
        <f t="shared" si="35"/>
        <v>0.89</v>
      </c>
      <c r="Y115" s="88">
        <f t="shared" si="22"/>
        <v>0</v>
      </c>
      <c r="Z115" s="88" t="e">
        <f t="shared" si="23"/>
        <v>#DIV/0!</v>
      </c>
      <c r="AA115" s="88">
        <f t="shared" si="24"/>
        <v>0</v>
      </c>
      <c r="AB115" s="88" t="e">
        <f t="shared" si="25"/>
        <v>#DIV/0!</v>
      </c>
      <c r="AC115" s="88" t="e">
        <f t="shared" si="27"/>
        <v>#DIV/0!</v>
      </c>
      <c r="AD115" s="88" t="e">
        <f t="shared" si="28"/>
        <v>#DIV/0!</v>
      </c>
      <c r="AE115" s="88" t="e">
        <f t="shared" si="26"/>
        <v>#DIV/0!</v>
      </c>
      <c r="AF115"/>
    </row>
  </sheetData>
  <sheetProtection algorithmName="SHA-512" hashValue="F4xQNXglCr7rkv0C21dLqs3NkgX0qdaK3V7J2Dpv6yp/gIORPgR6I5Pl/N9p69ywOuqeAP8NXvpiPeJrvxHDzg==" saltValue="KYw6p894rMLRN9D5wocYvg==" spinCount="100000" sheet="1" objects="1" scenarios="1"/>
  <sortState xmlns:xlrd2="http://schemas.microsoft.com/office/spreadsheetml/2017/richdata2" ref="R78:S86">
    <sortCondition ref="R78:R86"/>
  </sortState>
  <mergeCells count="2">
    <mergeCell ref="R88:S88"/>
    <mergeCell ref="R97:S97"/>
  </mergeCells>
  <pageMargins left="0.7" right="0.7" top="0.75" bottom="0.75" header="0.3" footer="0.3"/>
  <pageSetup paperSize="9" orientation="portrait" verticalDpi="0" r:id="rId1"/>
  <headerFooter>
    <oddHeader>&amp;C&amp;"Calibri"&amp;10&amp;K000000OFFICIAL&amp;1#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Passenger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Burstow Mark</dc:creator>
  <cp:lastModifiedBy>Adam Mantzos</cp:lastModifiedBy>
  <dcterms:created xsi:type="dcterms:W3CDTF">2022-01-10T13:44:52Z</dcterms:created>
  <dcterms:modified xsi:type="dcterms:W3CDTF">2022-04-11T15:34:10Z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77031b-11bc-4db9-b655-7d79027ad570_Enabled">
    <vt:lpwstr>true</vt:lpwstr>
  </property>
  <property fmtid="{D5CDD505-2E9C-101B-9397-08002B2CF9AE}" pid="3" name="MSIP_Label_8577031b-11bc-4db9-b655-7d79027ad570_SetDate">
    <vt:lpwstr>2022-04-11T14:25:51Z</vt:lpwstr>
  </property>
  <property fmtid="{D5CDD505-2E9C-101B-9397-08002B2CF9AE}" pid="4" name="MSIP_Label_8577031b-11bc-4db9-b655-7d79027ad570_Method">
    <vt:lpwstr>Standard</vt:lpwstr>
  </property>
  <property fmtid="{D5CDD505-2E9C-101B-9397-08002B2CF9AE}" pid="5" name="MSIP_Label_8577031b-11bc-4db9-b655-7d79027ad570_Name">
    <vt:lpwstr>8577031b-11bc-4db9-b655-7d79027ad570</vt:lpwstr>
  </property>
  <property fmtid="{D5CDD505-2E9C-101B-9397-08002B2CF9AE}" pid="6" name="MSIP_Label_8577031b-11bc-4db9-b655-7d79027ad570_SiteId">
    <vt:lpwstr>c22cc3e1-5d7f-4f4d-be03-d5a158cc9409</vt:lpwstr>
  </property>
  <property fmtid="{D5CDD505-2E9C-101B-9397-08002B2CF9AE}" pid="7" name="MSIP_Label_8577031b-11bc-4db9-b655-7d79027ad570_ActionId">
    <vt:lpwstr>00ec485e-b02e-4552-a380-bb02762d54ec</vt:lpwstr>
  </property>
  <property fmtid="{D5CDD505-2E9C-101B-9397-08002B2CF9AE}" pid="8" name="MSIP_Label_8577031b-11bc-4db9-b655-7d79027ad570_ContentBits">
    <vt:lpwstr>1</vt:lpwstr>
  </property>
</Properties>
</file>